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25600" windowHeight="16060" tabRatio="500"/>
  </bookViews>
  <sheets>
    <sheet name="Ligand screening 1" sheetId="7" r:id="rId1"/>
    <sheet name="Ligand screening 2" sheetId="9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49" i="7" l="1"/>
  <c r="CV41" i="7"/>
  <c r="CU41" i="7"/>
  <c r="CT41" i="7"/>
  <c r="DE40" i="7"/>
  <c r="DD40" i="7"/>
  <c r="DC40" i="7"/>
  <c r="DB40" i="7"/>
  <c r="DA40" i="7"/>
  <c r="CZ40" i="7"/>
  <c r="CY40" i="7"/>
  <c r="CX40" i="7"/>
  <c r="CW40" i="7"/>
  <c r="CV40" i="7"/>
  <c r="CU40" i="7"/>
  <c r="CT40" i="7"/>
  <c r="DE39" i="7"/>
  <c r="DD39" i="7"/>
  <c r="DC39" i="7"/>
  <c r="DB39" i="7"/>
  <c r="DA39" i="7"/>
  <c r="CZ39" i="7"/>
  <c r="CY39" i="7"/>
  <c r="CX39" i="7"/>
  <c r="CW39" i="7"/>
  <c r="CV39" i="7"/>
  <c r="CU39" i="7"/>
  <c r="CT39" i="7"/>
  <c r="DE38" i="7"/>
  <c r="DD38" i="7"/>
  <c r="DC38" i="7"/>
  <c r="DB38" i="7"/>
  <c r="DA38" i="7"/>
  <c r="CZ38" i="7"/>
  <c r="CY38" i="7"/>
  <c r="CX38" i="7"/>
  <c r="CW38" i="7"/>
  <c r="CV38" i="7"/>
  <c r="CU38" i="7"/>
  <c r="CT38" i="7"/>
  <c r="DE37" i="7"/>
  <c r="DD37" i="7"/>
  <c r="DC37" i="7"/>
  <c r="DB37" i="7"/>
  <c r="DA37" i="7"/>
  <c r="CZ37" i="7"/>
  <c r="CY37" i="7"/>
  <c r="CX37" i="7"/>
  <c r="CW37" i="7"/>
  <c r="CV37" i="7"/>
  <c r="CU37" i="7"/>
  <c r="CT37" i="7"/>
  <c r="DE36" i="7"/>
  <c r="DD36" i="7"/>
  <c r="DC36" i="7"/>
  <c r="DB36" i="7"/>
  <c r="DA36" i="7"/>
  <c r="CZ36" i="7"/>
  <c r="CY36" i="7"/>
  <c r="CX36" i="7"/>
  <c r="CW36" i="7"/>
  <c r="CV36" i="7"/>
  <c r="CU36" i="7"/>
  <c r="CT36" i="7"/>
  <c r="DE35" i="7"/>
  <c r="DD35" i="7"/>
  <c r="DC35" i="7"/>
  <c r="DB35" i="7"/>
  <c r="DA35" i="7"/>
  <c r="CZ35" i="7"/>
  <c r="CY35" i="7"/>
  <c r="CX35" i="7"/>
  <c r="CW35" i="7"/>
  <c r="CV35" i="7"/>
  <c r="CU35" i="7"/>
  <c r="CT35" i="7"/>
  <c r="DF32" i="7"/>
  <c r="DF18" i="7"/>
  <c r="S51" i="7"/>
  <c r="BU46" i="7"/>
  <c r="BV46" i="7"/>
  <c r="BW46" i="7"/>
  <c r="BX46" i="7"/>
  <c r="BY46" i="7"/>
  <c r="BT46" i="7"/>
  <c r="BU45" i="7"/>
  <c r="BV45" i="7"/>
  <c r="BW45" i="7"/>
  <c r="BX45" i="7"/>
  <c r="BY45" i="7"/>
  <c r="BT45" i="7"/>
  <c r="BU44" i="7"/>
  <c r="BV44" i="7"/>
  <c r="BW44" i="7"/>
  <c r="BX44" i="7"/>
  <c r="BY44" i="7"/>
  <c r="BT44" i="7"/>
  <c r="BB48" i="7"/>
  <c r="BC48" i="7"/>
  <c r="BD48" i="7"/>
  <c r="BE48" i="7"/>
  <c r="BF48" i="7"/>
  <c r="BG48" i="7"/>
  <c r="BH48" i="7"/>
  <c r="BI48" i="7"/>
  <c r="BA48" i="7"/>
  <c r="BB47" i="7"/>
  <c r="BC47" i="7"/>
  <c r="BD47" i="7"/>
  <c r="BE47" i="7"/>
  <c r="BF47" i="7"/>
  <c r="BG47" i="7"/>
  <c r="BH47" i="7"/>
  <c r="BI47" i="7"/>
  <c r="BA47" i="7"/>
  <c r="BB46" i="7"/>
  <c r="BC46" i="7"/>
  <c r="BD46" i="7"/>
  <c r="BE46" i="7"/>
  <c r="BF46" i="7"/>
  <c r="BG46" i="7"/>
  <c r="BH46" i="7"/>
  <c r="BI46" i="7"/>
  <c r="BA46" i="7"/>
  <c r="BB45" i="7"/>
  <c r="BC45" i="7"/>
  <c r="BD45" i="7"/>
  <c r="BE45" i="7"/>
  <c r="BF45" i="7"/>
  <c r="BG45" i="7"/>
  <c r="BH45" i="7"/>
  <c r="BI45" i="7"/>
  <c r="BA45" i="7"/>
  <c r="CL27" i="7"/>
  <c r="CM27" i="7"/>
  <c r="CM26" i="7"/>
  <c r="CL26" i="7"/>
  <c r="BM68" i="7"/>
  <c r="BM85" i="7"/>
  <c r="BM84" i="7"/>
  <c r="BN85" i="7"/>
  <c r="BN84" i="7"/>
  <c r="AI47" i="7"/>
  <c r="AJ47" i="7"/>
  <c r="AK47" i="7"/>
  <c r="AL47" i="7"/>
  <c r="AM47" i="7"/>
  <c r="AN47" i="7"/>
  <c r="AO47" i="7"/>
  <c r="AP47" i="7"/>
  <c r="AQ47" i="7"/>
  <c r="AR47" i="7"/>
  <c r="AI48" i="7"/>
  <c r="AJ48" i="7"/>
  <c r="AK48" i="7"/>
  <c r="AL48" i="7"/>
  <c r="AM48" i="7"/>
  <c r="AN48" i="7"/>
  <c r="AO48" i="7"/>
  <c r="AP48" i="7"/>
  <c r="AQ48" i="7"/>
  <c r="AR48" i="7"/>
  <c r="AI49" i="7"/>
  <c r="AJ49" i="7"/>
  <c r="AK49" i="7"/>
  <c r="AL49" i="7"/>
  <c r="AM49" i="7"/>
  <c r="AN49" i="7"/>
  <c r="AO49" i="7"/>
  <c r="AP49" i="7"/>
  <c r="AQ49" i="7"/>
  <c r="AR49" i="7"/>
  <c r="AI50" i="7"/>
  <c r="AJ50" i="7"/>
  <c r="AK50" i="7"/>
  <c r="AL50" i="7"/>
  <c r="AM50" i="7"/>
  <c r="AN50" i="7"/>
  <c r="AO50" i="7"/>
  <c r="AP50" i="7"/>
  <c r="AQ50" i="7"/>
  <c r="AR50" i="7"/>
  <c r="AH50" i="7"/>
  <c r="AH48" i="7"/>
  <c r="AH49" i="7"/>
  <c r="AH47" i="7"/>
  <c r="AH80" i="7"/>
  <c r="AI80" i="7"/>
  <c r="AJ80" i="7"/>
  <c r="AK80" i="7"/>
  <c r="AL80" i="7"/>
  <c r="AM80" i="7"/>
  <c r="AN80" i="7"/>
  <c r="AO80" i="7"/>
  <c r="AP80" i="7"/>
  <c r="AQ80" i="7"/>
  <c r="AR80" i="7"/>
  <c r="AH81" i="7"/>
  <c r="AI81" i="7"/>
  <c r="AJ81" i="7"/>
  <c r="AK81" i="7"/>
  <c r="AL81" i="7"/>
  <c r="AM81" i="7"/>
  <c r="AN81" i="7"/>
  <c r="AO81" i="7"/>
  <c r="AP81" i="7"/>
  <c r="AQ81" i="7"/>
  <c r="AR81" i="7"/>
  <c r="AH82" i="7"/>
  <c r="AI82" i="7"/>
  <c r="AJ82" i="7"/>
  <c r="AK82" i="7"/>
  <c r="AL82" i="7"/>
  <c r="AM82" i="7"/>
  <c r="AN82" i="7"/>
  <c r="AO82" i="7"/>
  <c r="AP82" i="7"/>
  <c r="AQ82" i="7"/>
  <c r="AR82" i="7"/>
  <c r="AI79" i="7"/>
  <c r="AJ79" i="7"/>
  <c r="AK79" i="7"/>
  <c r="AL79" i="7"/>
  <c r="AM79" i="7"/>
  <c r="AN79" i="7"/>
  <c r="AO79" i="7"/>
  <c r="AP79" i="7"/>
  <c r="AQ79" i="7"/>
  <c r="AR79" i="7"/>
  <c r="AH79" i="7"/>
  <c r="AH76" i="7"/>
  <c r="AI76" i="7"/>
  <c r="AJ76" i="7"/>
  <c r="AK76" i="7"/>
  <c r="AL76" i="7"/>
  <c r="AM76" i="7"/>
  <c r="AN76" i="7"/>
  <c r="AO76" i="7"/>
  <c r="AP76" i="7"/>
  <c r="AQ76" i="7"/>
  <c r="AR76" i="7"/>
  <c r="AH77" i="7"/>
  <c r="AI77" i="7"/>
  <c r="AJ77" i="7"/>
  <c r="AK77" i="7"/>
  <c r="AL77" i="7"/>
  <c r="AM77" i="7"/>
  <c r="AN77" i="7"/>
  <c r="AO77" i="7"/>
  <c r="AP77" i="7"/>
  <c r="AQ77" i="7"/>
  <c r="AR77" i="7"/>
  <c r="AH78" i="7"/>
  <c r="AI78" i="7"/>
  <c r="AJ78" i="7"/>
  <c r="AK78" i="7"/>
  <c r="AL78" i="7"/>
  <c r="AM78" i="7"/>
  <c r="AN78" i="7"/>
  <c r="AO78" i="7"/>
  <c r="AP78" i="7"/>
  <c r="AQ78" i="7"/>
  <c r="AR78" i="7"/>
  <c r="AI75" i="7"/>
  <c r="AJ75" i="7"/>
  <c r="AK75" i="7"/>
  <c r="AL75" i="7"/>
  <c r="AM75" i="7"/>
  <c r="AN75" i="7"/>
  <c r="AO75" i="7"/>
  <c r="AP75" i="7"/>
  <c r="AQ75" i="7"/>
  <c r="AR75" i="7"/>
  <c r="AH75" i="7"/>
  <c r="AT72" i="7"/>
  <c r="C61" i="7"/>
  <c r="B46" i="7"/>
  <c r="G64" i="7"/>
  <c r="G63" i="7"/>
  <c r="C64" i="7"/>
  <c r="D64" i="7"/>
  <c r="E64" i="7"/>
  <c r="F64" i="7"/>
  <c r="D63" i="7"/>
  <c r="E63" i="7"/>
  <c r="F63" i="7"/>
  <c r="C63" i="7"/>
  <c r="C62" i="7"/>
  <c r="D62" i="7"/>
  <c r="E62" i="7"/>
  <c r="F62" i="7"/>
  <c r="G62" i="7"/>
  <c r="D61" i="7"/>
  <c r="E61" i="7"/>
  <c r="F61" i="7"/>
  <c r="G61" i="7"/>
  <c r="B55" i="7"/>
  <c r="P48" i="7"/>
  <c r="Q48" i="7"/>
  <c r="BT41" i="7"/>
  <c r="BT43" i="7"/>
  <c r="BT42" i="7"/>
  <c r="BU43" i="7"/>
  <c r="BV43" i="7"/>
  <c r="BW43" i="7"/>
  <c r="BX43" i="7"/>
  <c r="BY43" i="7"/>
  <c r="BU42" i="7"/>
  <c r="BV42" i="7"/>
  <c r="BW42" i="7"/>
  <c r="BX42" i="7"/>
  <c r="BY42" i="7"/>
  <c r="BU41" i="7"/>
  <c r="BV41" i="7"/>
  <c r="BW41" i="7"/>
  <c r="BX41" i="7"/>
  <c r="BY41" i="7"/>
  <c r="CB25" i="7"/>
  <c r="CB35" i="7"/>
  <c r="BN68" i="7"/>
  <c r="BM69" i="7"/>
  <c r="BN69" i="7"/>
  <c r="BA41" i="7"/>
  <c r="BA42" i="7"/>
  <c r="BA43" i="7"/>
  <c r="BA44" i="7"/>
  <c r="BB44" i="7"/>
  <c r="BC44" i="7"/>
  <c r="BD44" i="7"/>
  <c r="BE44" i="7"/>
  <c r="BF44" i="7"/>
  <c r="BG44" i="7"/>
  <c r="BH44" i="7"/>
  <c r="BI44" i="7"/>
  <c r="BB43" i="7"/>
  <c r="BC43" i="7"/>
  <c r="BD43" i="7"/>
  <c r="BE43" i="7"/>
  <c r="BF43" i="7"/>
  <c r="BG43" i="7"/>
  <c r="BH43" i="7"/>
  <c r="BI43" i="7"/>
  <c r="BB42" i="7"/>
  <c r="BC42" i="7"/>
  <c r="BD42" i="7"/>
  <c r="BE42" i="7"/>
  <c r="BF42" i="7"/>
  <c r="BG42" i="7"/>
  <c r="BH42" i="7"/>
  <c r="BI42" i="7"/>
  <c r="BB41" i="7"/>
  <c r="BC41" i="7"/>
  <c r="BD41" i="7"/>
  <c r="BE41" i="7"/>
  <c r="BF41" i="7"/>
  <c r="BG41" i="7"/>
  <c r="BH41" i="7"/>
  <c r="BI41" i="7"/>
  <c r="BK37" i="7"/>
  <c r="BK25" i="7"/>
  <c r="AT43" i="7"/>
  <c r="AT36" i="7"/>
  <c r="R48" i="7"/>
  <c r="S48" i="7"/>
  <c r="T48" i="7"/>
  <c r="U48" i="7"/>
  <c r="V48" i="7"/>
  <c r="W48" i="7"/>
  <c r="X48" i="7"/>
  <c r="Y48" i="7"/>
  <c r="Z48" i="7"/>
  <c r="AA48" i="7"/>
  <c r="P49" i="7"/>
  <c r="Q49" i="7"/>
  <c r="R49" i="7"/>
  <c r="S49" i="7"/>
  <c r="T49" i="7"/>
  <c r="P50" i="7"/>
  <c r="Q50" i="7"/>
  <c r="R50" i="7"/>
  <c r="S50" i="7"/>
  <c r="T50" i="7"/>
  <c r="U50" i="7"/>
  <c r="V50" i="7"/>
  <c r="W50" i="7"/>
  <c r="X50" i="7"/>
  <c r="Y50" i="7"/>
  <c r="Z50" i="7"/>
  <c r="AA50" i="7"/>
  <c r="P51" i="7"/>
  <c r="Q51" i="7"/>
  <c r="R51" i="7"/>
  <c r="T51" i="7"/>
  <c r="U51" i="7"/>
  <c r="P52" i="7"/>
  <c r="Q52" i="7"/>
  <c r="R52" i="7"/>
  <c r="S52" i="7"/>
  <c r="T52" i="7"/>
  <c r="U52" i="7"/>
  <c r="V52" i="7"/>
  <c r="W52" i="7"/>
  <c r="X52" i="7"/>
  <c r="Y52" i="7"/>
  <c r="Z52" i="7"/>
  <c r="AA52" i="7"/>
  <c r="P53" i="7"/>
  <c r="Q53" i="7"/>
  <c r="R53" i="7"/>
  <c r="S53" i="7"/>
  <c r="T53" i="7"/>
  <c r="U53" i="7"/>
  <c r="W32" i="7"/>
  <c r="Z39" i="7"/>
  <c r="Z43" i="7"/>
  <c r="Z41" i="7"/>
  <c r="C33" i="7"/>
  <c r="C34" i="7"/>
  <c r="D34" i="7"/>
  <c r="E34" i="7"/>
  <c r="F34" i="7"/>
  <c r="G34" i="7"/>
  <c r="C35" i="7"/>
  <c r="D35" i="7"/>
  <c r="E35" i="7"/>
  <c r="F35" i="7"/>
  <c r="G35" i="7"/>
  <c r="C36" i="7"/>
  <c r="D36" i="7"/>
  <c r="E36" i="7"/>
  <c r="F36" i="7"/>
  <c r="G36" i="7"/>
  <c r="D33" i="7"/>
  <c r="E33" i="7"/>
  <c r="F33" i="7"/>
  <c r="G33" i="7"/>
  <c r="B27" i="7"/>
  <c r="B19" i="7"/>
</calcChain>
</file>

<file path=xl/sharedStrings.xml><?xml version="1.0" encoding="utf-8"?>
<sst xmlns="http://schemas.openxmlformats.org/spreadsheetml/2006/main" count="738" uniqueCount="194">
  <si>
    <t>Adipic</t>
  </si>
  <si>
    <t>sheet 2</t>
  </si>
  <si>
    <t>&lt;&gt;</t>
  </si>
  <si>
    <t>A</t>
  </si>
  <si>
    <t>B</t>
  </si>
  <si>
    <t>C</t>
  </si>
  <si>
    <t>D</t>
  </si>
  <si>
    <t>E</t>
  </si>
  <si>
    <t>F</t>
  </si>
  <si>
    <t>blank</t>
  </si>
  <si>
    <t>sheet 14</t>
  </si>
  <si>
    <t>WT</t>
  </si>
  <si>
    <t>OD600</t>
  </si>
  <si>
    <t>clone 1</t>
  </si>
  <si>
    <t>clone 2</t>
  </si>
  <si>
    <t>OD420</t>
  </si>
  <si>
    <t>Experiment 1</t>
  </si>
  <si>
    <t>Bgals_mutants_ligands_3</t>
  </si>
  <si>
    <t>average blank</t>
  </si>
  <si>
    <t>Experiment 2</t>
  </si>
  <si>
    <t>sheet 8</t>
  </si>
  <si>
    <t>Experiment 3</t>
  </si>
  <si>
    <t>G</t>
  </si>
  <si>
    <t>H</t>
  </si>
  <si>
    <t>clone 3</t>
  </si>
  <si>
    <t>sheet 6</t>
  </si>
  <si>
    <t>Aminocap</t>
  </si>
  <si>
    <t>4 mM</t>
  </si>
  <si>
    <t>sheet 5</t>
  </si>
  <si>
    <t>Blank</t>
  </si>
  <si>
    <t>sheet 4</t>
  </si>
  <si>
    <t>Caprolactone</t>
  </si>
  <si>
    <t>sheet 10</t>
  </si>
  <si>
    <t>sheet 18</t>
  </si>
  <si>
    <t>clone 4</t>
  </si>
  <si>
    <t>start</t>
  </si>
  <si>
    <t>OD600 =0.1 at 12 pm  in 2.5 ml of BB+Kan 50</t>
  </si>
  <si>
    <t>nothing</t>
  </si>
  <si>
    <t>/</t>
  </si>
  <si>
    <t>growth overnight</t>
  </si>
  <si>
    <t>at 37˙C</t>
  </si>
  <si>
    <t>adipic</t>
  </si>
  <si>
    <t>caproic</t>
  </si>
  <si>
    <t>B. abortus WT</t>
  </si>
  <si>
    <t>P215::lacZ</t>
  </si>
  <si>
    <t xml:space="preserve">cis,cis muconic acid </t>
  </si>
  <si>
    <t>trans, trans muconic acid</t>
  </si>
  <si>
    <t>adipic acid</t>
  </si>
  <si>
    <t>caproic acid</t>
  </si>
  <si>
    <t>measurement 1</t>
  </si>
  <si>
    <t>measurement 2</t>
  </si>
  <si>
    <t>no molecules</t>
  </si>
  <si>
    <t>cis,cis</t>
  </si>
  <si>
    <t>trans,trans</t>
  </si>
  <si>
    <t>OD600 - sheet 2</t>
  </si>
  <si>
    <t>fatty_acids_bgals 4/14/17</t>
  </si>
  <si>
    <t>Bgals</t>
  </si>
  <si>
    <t>OD420 - sheet 4</t>
  </si>
  <si>
    <t>Bgals 5 µl cells / 7min incubation</t>
  </si>
  <si>
    <t>Bgal ligands Aminocaproic2</t>
  </si>
  <si>
    <t>Aminocaproic</t>
  </si>
  <si>
    <t xml:space="preserve">malonic </t>
  </si>
  <si>
    <t>succinic</t>
  </si>
  <si>
    <t>pyruvic</t>
  </si>
  <si>
    <t>glutaric</t>
  </si>
  <si>
    <t>pimilic</t>
  </si>
  <si>
    <t>suberic</t>
  </si>
  <si>
    <t>sebaceaic</t>
  </si>
  <si>
    <t>Tetra</t>
  </si>
  <si>
    <t>Dmso</t>
  </si>
  <si>
    <t>DMSO</t>
  </si>
  <si>
    <t>EV</t>
  </si>
  <si>
    <t>BB</t>
  </si>
  <si>
    <t>Empty vector</t>
  </si>
  <si>
    <t>OD600 x2</t>
  </si>
  <si>
    <t>measurement 3</t>
  </si>
  <si>
    <t>Blank average =</t>
  </si>
  <si>
    <t>5 min / 10 µl</t>
  </si>
  <si>
    <t>sheets 4, 5, 6</t>
  </si>
  <si>
    <t>Bgal dicarb_2</t>
  </si>
  <si>
    <r>
      <rPr>
        <sz val="12"/>
        <color theme="1"/>
        <rFont val="Calibri"/>
        <family val="2"/>
        <scheme val="minor"/>
      </rPr>
      <t>4</t>
    </r>
    <r>
      <rPr>
        <sz val="12"/>
        <color theme="1"/>
        <rFont val="Calibri"/>
        <family val="2"/>
        <scheme val="minor"/>
      </rPr>
      <t xml:space="preserve"> mM</t>
    </r>
  </si>
  <si>
    <t>BB alone no cells</t>
  </si>
  <si>
    <t>exp2</t>
  </si>
  <si>
    <t>exp3</t>
  </si>
  <si>
    <t>average</t>
  </si>
  <si>
    <t>&gt; 10 min</t>
  </si>
  <si>
    <t>OD420 x2</t>
  </si>
  <si>
    <t xml:space="preserve">200  microL of cells no dilution </t>
  </si>
  <si>
    <t>WT P215Z</t>
  </si>
  <si>
    <t>WT P216Z</t>
  </si>
  <si>
    <t>5 min incubation 5 microL</t>
  </si>
  <si>
    <t xml:space="preserve"> 4 mM Aminocaproic</t>
  </si>
  <si>
    <t>4 mM Adipic</t>
  </si>
  <si>
    <t>4 mM Tetradecanedioic</t>
  </si>
  <si>
    <t>4 mM Caprolactone</t>
  </si>
  <si>
    <t>4 mM Caprolactame</t>
  </si>
  <si>
    <t>100 microM heptanoic</t>
  </si>
  <si>
    <t>10 microM heptanoic</t>
  </si>
  <si>
    <t>1 mM Heptanoic</t>
  </si>
  <si>
    <t>2 ml of BB + kan50 in tubes, started at OD600~0.1, growth overnight</t>
  </si>
  <si>
    <t>Lactone Bgals</t>
  </si>
  <si>
    <t>Experiment 4</t>
  </si>
  <si>
    <t xml:space="preserve">OD600 </t>
  </si>
  <si>
    <t>Average Blank=</t>
  </si>
  <si>
    <t xml:space="preserve">Bgals </t>
  </si>
  <si>
    <t>Caprolactam</t>
  </si>
  <si>
    <t>BB+ DMSO</t>
  </si>
  <si>
    <t>nothing just BB+DMSO</t>
  </si>
  <si>
    <t>P215Z</t>
  </si>
  <si>
    <t>WT 1</t>
  </si>
  <si>
    <t>WT 2</t>
  </si>
  <si>
    <t>9/6/2017</t>
  </si>
  <si>
    <t>Experiment 5</t>
  </si>
  <si>
    <t>Lactone Bgals2</t>
  </si>
  <si>
    <t>200  microL of cells dilution x2 (100+100)</t>
  </si>
  <si>
    <t>5 min incubation 10 microL</t>
  </si>
  <si>
    <t>Experiment 6</t>
  </si>
  <si>
    <t>no dilution</t>
  </si>
  <si>
    <t>10 microliters cells</t>
  </si>
  <si>
    <t>5 min</t>
  </si>
  <si>
    <t>2. 5 microliters cells</t>
  </si>
  <si>
    <t>2.5 microliters cells</t>
  </si>
  <si>
    <t>OD420 - sheet 3</t>
  </si>
  <si>
    <t>P216Z</t>
  </si>
  <si>
    <t>caprolactame</t>
  </si>
  <si>
    <t>caprolactone</t>
  </si>
  <si>
    <t>cis, cis</t>
  </si>
  <si>
    <t>trans, trans</t>
  </si>
  <si>
    <t xml:space="preserve">adipic </t>
  </si>
  <si>
    <t>pimelic</t>
  </si>
  <si>
    <t>sebacic</t>
  </si>
  <si>
    <t xml:space="preserve">tetra </t>
  </si>
  <si>
    <t>dmso</t>
  </si>
  <si>
    <t>tetra</t>
  </si>
  <si>
    <t>exp1</t>
  </si>
  <si>
    <t>exp4</t>
  </si>
  <si>
    <t>exp5</t>
  </si>
  <si>
    <t>exp6</t>
  </si>
  <si>
    <t>measurement 4</t>
  </si>
  <si>
    <t>10 min incubation</t>
  </si>
  <si>
    <t>used 2 different strains</t>
  </si>
  <si>
    <t>2 technical replicates</t>
  </si>
  <si>
    <t>4 technical replicates</t>
  </si>
  <si>
    <t>1 strain used</t>
  </si>
  <si>
    <t>3 technical replicates</t>
  </si>
  <si>
    <t xml:space="preserve">4 different clones </t>
  </si>
  <si>
    <t>&gt; 2.5 µl</t>
  </si>
  <si>
    <t>A clone 1</t>
  </si>
  <si>
    <t>B clone2</t>
  </si>
  <si>
    <t>C clone 3</t>
  </si>
  <si>
    <t>D clone  4</t>
  </si>
  <si>
    <t>F clone2</t>
  </si>
  <si>
    <t>E  clone1</t>
  </si>
  <si>
    <t>G clone 3</t>
  </si>
  <si>
    <t>H clone 4</t>
  </si>
  <si>
    <t>&gt; 5 min</t>
  </si>
  <si>
    <t>&gt; 10 µl</t>
  </si>
  <si>
    <t>replicate 1</t>
  </si>
  <si>
    <t>replicate 2+3</t>
  </si>
  <si>
    <t>1 clone / Strain</t>
  </si>
  <si>
    <t>4 replicates</t>
  </si>
  <si>
    <t xml:space="preserve">OD420 </t>
  </si>
  <si>
    <t>2 clones /strain</t>
  </si>
  <si>
    <t>deletion mutants Bgals</t>
  </si>
  <si>
    <t>8/24/2017 9:43:00 AM</t>
  </si>
  <si>
    <t>Experiment 7</t>
  </si>
  <si>
    <t>exp 7</t>
  </si>
  <si>
    <t>1 technical replicates</t>
  </si>
  <si>
    <t>10 min incubation 20 microL</t>
  </si>
  <si>
    <t>15 min incubation 10 microL</t>
  </si>
  <si>
    <t>aminocaproic</t>
  </si>
  <si>
    <t>cis</t>
  </si>
  <si>
    <t>trans</t>
  </si>
  <si>
    <t>malonic</t>
  </si>
  <si>
    <t>lactone</t>
  </si>
  <si>
    <t>sheet2</t>
  </si>
  <si>
    <t>Temperature: 25.4 °C</t>
  </si>
  <si>
    <t>Od600</t>
  </si>
  <si>
    <t>6  min incubation</t>
  </si>
  <si>
    <t>Od420</t>
  </si>
  <si>
    <t>12 min incubation</t>
  </si>
  <si>
    <t>5 µl</t>
  </si>
  <si>
    <t>5 ul cell</t>
  </si>
  <si>
    <t>6 min</t>
  </si>
  <si>
    <t>0r 12 min</t>
  </si>
  <si>
    <t xml:space="preserve">WT </t>
  </si>
  <si>
    <t>from sheet 6</t>
  </si>
  <si>
    <t>Experiment 8</t>
  </si>
  <si>
    <t>20 ul cell</t>
  </si>
  <si>
    <t>Bgal final</t>
  </si>
  <si>
    <t>exp8</t>
  </si>
  <si>
    <t>sheet 4, 6</t>
  </si>
  <si>
    <t>sheet4</t>
  </si>
  <si>
    <t>sheet6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</si>
</sst>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Calibri"/>
      <scheme val="minor"/>
    </font>
    <font>
      <sz val="12"/>
      <color rgb="FFFFFFFF"/>
      <name val="Calibri"/>
      <family val="2"/>
      <scheme val="minor"/>
    </font>
    <font>
      <b/>
      <u/>
      <sz val="12"/>
      <color rgb="FF000000"/>
      <name val="Calibri"/>
      <scheme val="minor"/>
    </font>
    <font>
      <sz val="11"/>
      <name val="Calibri"/>
      <scheme val="minor"/>
    </font>
    <font>
      <sz val="12"/>
      <name val="Calibri"/>
      <scheme val="minor"/>
    </font>
    <font>
      <sz val="12"/>
      <color theme="9" tint="-0.249977111117893"/>
      <name val="Calibri"/>
      <scheme val="minor"/>
    </font>
    <font>
      <sz val="12"/>
      <color theme="7" tint="-0.249977111117893"/>
      <name val="Calibri"/>
      <scheme val="minor"/>
    </font>
    <font>
      <sz val="12"/>
      <color theme="3" tint="0.39997558519241921"/>
      <name val="Calibri"/>
      <scheme val="minor"/>
    </font>
    <font>
      <sz val="12"/>
      <color theme="6" tint="-0.249977111117893"/>
      <name val="Calibri"/>
      <scheme val="minor"/>
    </font>
    <font>
      <sz val="11"/>
      <color theme="6" tint="-0.249977111117893"/>
      <name val="Calibri"/>
      <scheme val="minor"/>
    </font>
    <font>
      <sz val="12"/>
      <color rgb="FFC238B6"/>
      <name val="Calibri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80808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240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60">
    <xf numFmtId="0" fontId="0" fillId="0" borderId="0" xfId="0"/>
    <xf numFmtId="0" fontId="0" fillId="2" borderId="0" xfId="0" applyFill="1"/>
    <xf numFmtId="0" fontId="4" fillId="3" borderId="0" xfId="0" applyFont="1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1" fontId="0" fillId="0" borderId="0" xfId="0" applyNumberFormat="1" applyFill="1"/>
    <xf numFmtId="0" fontId="0" fillId="0" borderId="0" xfId="0" applyFill="1"/>
    <xf numFmtId="1" fontId="0" fillId="0" borderId="0" xfId="0" applyNumberFormat="1"/>
    <xf numFmtId="164" fontId="0" fillId="4" borderId="0" xfId="0" applyNumberFormat="1" applyFill="1"/>
    <xf numFmtId="165" fontId="0" fillId="4" borderId="0" xfId="0" applyNumberFormat="1" applyFill="1"/>
    <xf numFmtId="165" fontId="0" fillId="0" borderId="0" xfId="0" applyNumberFormat="1"/>
    <xf numFmtId="165" fontId="0" fillId="10" borderId="0" xfId="0" applyNumberFormat="1" applyFill="1"/>
    <xf numFmtId="0" fontId="0" fillId="10" borderId="0" xfId="0" applyFill="1"/>
    <xf numFmtId="0" fontId="0" fillId="11" borderId="0" xfId="0" applyFill="1"/>
    <xf numFmtId="165" fontId="0" fillId="5" borderId="0" xfId="0" applyNumberFormat="1" applyFill="1"/>
    <xf numFmtId="0" fontId="0" fillId="13" borderId="0" xfId="0" applyFill="1"/>
    <xf numFmtId="0" fontId="0" fillId="14" borderId="0" xfId="0" applyFill="1"/>
    <xf numFmtId="0" fontId="4" fillId="0" borderId="0" xfId="0" applyFont="1" applyFill="1"/>
    <xf numFmtId="165" fontId="0" fillId="0" borderId="0" xfId="0" applyNumberFormat="1" applyFill="1"/>
    <xf numFmtId="0" fontId="7" fillId="0" borderId="0" xfId="0" applyFont="1"/>
    <xf numFmtId="165" fontId="7" fillId="0" borderId="0" xfId="0" applyNumberFormat="1" applyFont="1"/>
    <xf numFmtId="1" fontId="7" fillId="0" borderId="0" xfId="0" applyNumberFormat="1" applyFont="1"/>
    <xf numFmtId="0" fontId="7" fillId="0" borderId="0" xfId="0" applyFont="1" applyFill="1"/>
    <xf numFmtId="1" fontId="7" fillId="0" borderId="0" xfId="0" applyNumberFormat="1" applyFont="1" applyFill="1"/>
    <xf numFmtId="165" fontId="7" fillId="0" borderId="0" xfId="0" applyNumberFormat="1" applyFont="1" applyFill="1"/>
    <xf numFmtId="164" fontId="0" fillId="0" borderId="0" xfId="0" applyNumberFormat="1" applyFill="1"/>
    <xf numFmtId="1" fontId="0" fillId="16" borderId="0" xfId="0" applyNumberFormat="1" applyFill="1"/>
    <xf numFmtId="0" fontId="0" fillId="0" borderId="0" xfId="0" applyFill="1" applyAlignment="1">
      <alignment horizontal="right"/>
    </xf>
    <xf numFmtId="1" fontId="0" fillId="4" borderId="0" xfId="0" applyNumberFormat="1" applyFill="1"/>
    <xf numFmtId="1" fontId="0" fillId="17" borderId="0" xfId="0" applyNumberFormat="1" applyFill="1"/>
    <xf numFmtId="0" fontId="0" fillId="0" borderId="0" xfId="0" applyBorder="1"/>
    <xf numFmtId="0" fontId="0" fillId="16" borderId="0" xfId="0" applyFill="1"/>
    <xf numFmtId="0" fontId="8" fillId="0" borderId="0" xfId="0" applyFont="1" applyFill="1"/>
    <xf numFmtId="0" fontId="1" fillId="0" borderId="0" xfId="467"/>
    <xf numFmtId="0" fontId="1" fillId="0" borderId="0" xfId="467" applyFill="1"/>
    <xf numFmtId="0" fontId="1" fillId="2" borderId="0" xfId="467" applyFill="1"/>
    <xf numFmtId="0" fontId="1" fillId="2" borderId="0" xfId="467" applyFill="1" applyAlignment="1">
      <alignment horizontal="right"/>
    </xf>
    <xf numFmtId="0" fontId="1" fillId="0" borderId="0" xfId="467" applyFill="1" applyAlignment="1">
      <alignment horizontal="right"/>
    </xf>
    <xf numFmtId="0" fontId="0" fillId="0" borderId="0" xfId="467" applyFont="1" applyFill="1"/>
    <xf numFmtId="0" fontId="0" fillId="2" borderId="0" xfId="467" applyFont="1" applyFill="1"/>
    <xf numFmtId="0" fontId="0" fillId="0" borderId="0" xfId="0" applyAlignment="1">
      <alignment horizontal="right"/>
    </xf>
    <xf numFmtId="165" fontId="0" fillId="12" borderId="0" xfId="0" applyNumberFormat="1" applyFill="1"/>
    <xf numFmtId="165" fontId="3" fillId="12" borderId="0" xfId="0" applyNumberFormat="1" applyFont="1" applyFill="1"/>
    <xf numFmtId="0" fontId="9" fillId="0" borderId="0" xfId="0" applyFont="1" applyFill="1"/>
    <xf numFmtId="0" fontId="7" fillId="0" borderId="0" xfId="0" applyFont="1" applyAlignment="1">
      <alignment horizontal="right"/>
    </xf>
    <xf numFmtId="0" fontId="2" fillId="0" borderId="0" xfId="0" applyFont="1"/>
    <xf numFmtId="0" fontId="9" fillId="15" borderId="0" xfId="0" applyFont="1" applyFill="1"/>
    <xf numFmtId="0" fontId="7" fillId="18" borderId="0" xfId="0" applyFont="1" applyFill="1"/>
    <xf numFmtId="0" fontId="9" fillId="0" borderId="0" xfId="0" applyFont="1"/>
    <xf numFmtId="0" fontId="1" fillId="16" borderId="0" xfId="467" applyFill="1"/>
    <xf numFmtId="0" fontId="0" fillId="16" borderId="0" xfId="467" applyFont="1" applyFill="1"/>
    <xf numFmtId="0" fontId="7" fillId="16" borderId="0" xfId="0" applyFont="1" applyFill="1"/>
    <xf numFmtId="14" fontId="7" fillId="16" borderId="0" xfId="0" applyNumberFormat="1" applyFont="1" applyFill="1"/>
    <xf numFmtId="0" fontId="7" fillId="0" borderId="0" xfId="0" applyFont="1" applyFill="1" applyAlignment="1">
      <alignment horizontal="right"/>
    </xf>
    <xf numFmtId="0" fontId="10" fillId="0" borderId="0" xfId="0" applyFont="1" applyFill="1" applyAlignment="1">
      <alignment horizontal="right"/>
    </xf>
    <xf numFmtId="0" fontId="7" fillId="0" borderId="0" xfId="0" applyFont="1" applyFill="1" applyAlignment="1">
      <alignment horizontal="center" shrinkToFit="1"/>
    </xf>
    <xf numFmtId="0" fontId="0" fillId="0" borderId="0" xfId="0" applyFont="1" applyFill="1" applyAlignment="1">
      <alignment horizontal="center" shrinkToFit="1"/>
    </xf>
    <xf numFmtId="0" fontId="7" fillId="8" borderId="0" xfId="0" applyFont="1" applyFill="1" applyAlignment="1">
      <alignment horizontal="center" shrinkToFit="1"/>
    </xf>
    <xf numFmtId="0" fontId="0" fillId="8" borderId="0" xfId="0" applyFont="1" applyFill="1" applyAlignment="1">
      <alignment horizontal="center" shrinkToFit="1"/>
    </xf>
    <xf numFmtId="165" fontId="7" fillId="10" borderId="0" xfId="0" applyNumberFormat="1" applyFont="1" applyFill="1"/>
    <xf numFmtId="0" fontId="7" fillId="4" borderId="0" xfId="0" applyFont="1" applyFill="1"/>
    <xf numFmtId="0" fontId="7" fillId="4" borderId="0" xfId="0" applyFont="1" applyFill="1" applyAlignment="1">
      <alignment horizontal="center" shrinkToFit="1"/>
    </xf>
    <xf numFmtId="0" fontId="0" fillId="4" borderId="0" xfId="0" applyFont="1" applyFill="1" applyAlignment="1">
      <alignment horizontal="center" shrinkToFit="1"/>
    </xf>
    <xf numFmtId="165" fontId="7" fillId="4" borderId="0" xfId="0" applyNumberFormat="1" applyFont="1" applyFill="1"/>
    <xf numFmtId="0" fontId="7" fillId="4" borderId="0" xfId="0" applyFont="1" applyFill="1" applyAlignment="1">
      <alignment horizontal="left" indent="1"/>
    </xf>
    <xf numFmtId="0" fontId="7" fillId="0" borderId="0" xfId="0" applyFont="1" applyFill="1" applyAlignment="1">
      <alignment horizontal="left" indent="1"/>
    </xf>
    <xf numFmtId="0" fontId="7" fillId="8" borderId="0" xfId="0" applyFont="1" applyFill="1"/>
    <xf numFmtId="0" fontId="1" fillId="4" borderId="0" xfId="467" applyFill="1"/>
    <xf numFmtId="0" fontId="1" fillId="4" borderId="0" xfId="467" applyFill="1" applyAlignment="1">
      <alignment horizontal="right"/>
    </xf>
    <xf numFmtId="0" fontId="0" fillId="17" borderId="0" xfId="0" applyFill="1"/>
    <xf numFmtId="0" fontId="0" fillId="4" borderId="0" xfId="467" applyFont="1" applyFill="1" applyAlignment="1">
      <alignment horizontal="right"/>
    </xf>
    <xf numFmtId="165" fontId="0" fillId="0" borderId="0" xfId="0" applyNumberFormat="1" applyFont="1" applyFill="1"/>
    <xf numFmtId="0" fontId="4" fillId="4" borderId="0" xfId="0" applyFont="1" applyFill="1"/>
    <xf numFmtId="165" fontId="1" fillId="0" borderId="0" xfId="467" applyNumberFormat="1" applyFill="1"/>
    <xf numFmtId="14" fontId="0" fillId="16" borderId="0" xfId="0" applyNumberFormat="1" applyFill="1"/>
    <xf numFmtId="0" fontId="1" fillId="16" borderId="0" xfId="467" applyFont="1" applyFill="1"/>
    <xf numFmtId="165" fontId="0" fillId="9" borderId="0" xfId="0" applyNumberFormat="1" applyFill="1"/>
    <xf numFmtId="165" fontId="0" fillId="17" borderId="0" xfId="0" applyNumberFormat="1" applyFill="1"/>
    <xf numFmtId="0" fontId="11" fillId="0" borderId="0" xfId="0" applyFont="1" applyFill="1"/>
    <xf numFmtId="0" fontId="12" fillId="0" borderId="0" xfId="0" applyFont="1" applyFill="1"/>
    <xf numFmtId="1" fontId="0" fillId="5" borderId="0" xfId="0" applyNumberFormat="1" applyFill="1"/>
    <xf numFmtId="0" fontId="0" fillId="16" borderId="0" xfId="0" applyFill="1" applyAlignment="1">
      <alignment horizontal="right"/>
    </xf>
    <xf numFmtId="0" fontId="0" fillId="19" borderId="0" xfId="0" applyFill="1"/>
    <xf numFmtId="0" fontId="0" fillId="16" borderId="0" xfId="0" quotePrefix="1" applyFill="1"/>
    <xf numFmtId="165" fontId="0" fillId="13" borderId="0" xfId="0" applyNumberFormat="1" applyFill="1"/>
    <xf numFmtId="0" fontId="0" fillId="0" borderId="0" xfId="0" quotePrefix="1" applyFill="1"/>
    <xf numFmtId="165" fontId="3" fillId="0" borderId="0" xfId="0" applyNumberFormat="1" applyFont="1" applyFill="1"/>
    <xf numFmtId="0" fontId="0" fillId="0" borderId="0" xfId="0" applyFill="1" applyBorder="1"/>
    <xf numFmtId="1" fontId="0" fillId="0" borderId="0" xfId="0" applyNumberFormat="1" applyFill="1" applyBorder="1"/>
    <xf numFmtId="1" fontId="13" fillId="0" borderId="0" xfId="0" applyNumberFormat="1" applyFont="1" applyFill="1"/>
    <xf numFmtId="1" fontId="14" fillId="0" borderId="0" xfId="0" applyNumberFormat="1" applyFont="1" applyFill="1"/>
    <xf numFmtId="1" fontId="15" fillId="0" borderId="0" xfId="0" applyNumberFormat="1" applyFont="1"/>
    <xf numFmtId="1" fontId="13" fillId="0" borderId="0" xfId="0" applyNumberFormat="1" applyFont="1"/>
    <xf numFmtId="1" fontId="2" fillId="0" borderId="0" xfId="0" applyNumberFormat="1" applyFont="1" applyFill="1"/>
    <xf numFmtId="0" fontId="15" fillId="0" borderId="0" xfId="0" applyFont="1"/>
    <xf numFmtId="0" fontId="13" fillId="0" borderId="0" xfId="0" applyFont="1"/>
    <xf numFmtId="0" fontId="16" fillId="0" borderId="0" xfId="0" applyFont="1"/>
    <xf numFmtId="1" fontId="16" fillId="0" borderId="0" xfId="0" applyNumberFormat="1" applyFont="1"/>
    <xf numFmtId="0" fontId="14" fillId="0" borderId="0" xfId="0" applyFont="1"/>
    <xf numFmtId="1" fontId="15" fillId="0" borderId="0" xfId="0" applyNumberFormat="1" applyFont="1" applyFill="1"/>
    <xf numFmtId="1" fontId="16" fillId="0" borderId="0" xfId="0" applyNumberFormat="1" applyFont="1" applyFill="1"/>
    <xf numFmtId="0" fontId="0" fillId="20" borderId="0" xfId="0" applyFill="1"/>
    <xf numFmtId="0" fontId="0" fillId="21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0" fillId="2" borderId="0" xfId="0" applyFill="1" applyBorder="1"/>
    <xf numFmtId="0" fontId="0" fillId="0" borderId="5" xfId="0" applyBorder="1"/>
    <xf numFmtId="0" fontId="1" fillId="2" borderId="4" xfId="467" applyFill="1" applyBorder="1"/>
    <xf numFmtId="0" fontId="1" fillId="2" borderId="0" xfId="467" applyFill="1" applyBorder="1"/>
    <xf numFmtId="0" fontId="0" fillId="17" borderId="0" xfId="467" applyFont="1" applyFill="1" applyBorder="1"/>
    <xf numFmtId="0" fontId="1" fillId="17" borderId="0" xfId="467" applyFill="1" applyBorder="1"/>
    <xf numFmtId="0" fontId="0" fillId="10" borderId="4" xfId="0" applyFill="1" applyBorder="1"/>
    <xf numFmtId="0" fontId="0" fillId="10" borderId="0" xfId="0" applyFill="1" applyBorder="1" applyAlignment="1">
      <alignment horizontal="right"/>
    </xf>
    <xf numFmtId="165" fontId="0" fillId="0" borderId="0" xfId="0" applyNumberFormat="1" applyBorder="1"/>
    <xf numFmtId="165" fontId="0" fillId="4" borderId="0" xfId="0" applyNumberFormat="1" applyFill="1" applyBorder="1"/>
    <xf numFmtId="0" fontId="0" fillId="5" borderId="4" xfId="0" applyFill="1" applyBorder="1"/>
    <xf numFmtId="0" fontId="0" fillId="5" borderId="0" xfId="0" applyFill="1" applyBorder="1" applyAlignment="1">
      <alignment horizontal="right"/>
    </xf>
    <xf numFmtId="0" fontId="0" fillId="4" borderId="4" xfId="0" applyFill="1" applyBorder="1"/>
    <xf numFmtId="0" fontId="0" fillId="0" borderId="4" xfId="0" applyBorder="1"/>
    <xf numFmtId="0" fontId="0" fillId="0" borderId="4" xfId="0" applyFill="1" applyBorder="1"/>
    <xf numFmtId="164" fontId="0" fillId="2" borderId="0" xfId="0" applyNumberFormat="1" applyFill="1" applyBorder="1"/>
    <xf numFmtId="164" fontId="0" fillId="4" borderId="0" xfId="0" applyNumberFormat="1" applyFill="1" applyBorder="1"/>
    <xf numFmtId="164" fontId="0" fillId="0" borderId="0" xfId="0" applyNumberFormat="1" applyBorder="1"/>
    <xf numFmtId="0" fontId="0" fillId="0" borderId="5" xfId="0" applyFill="1" applyBorder="1"/>
    <xf numFmtId="0" fontId="4" fillId="0" borderId="0" xfId="0" applyFont="1" applyFill="1" applyBorder="1"/>
    <xf numFmtId="0" fontId="4" fillId="0" borderId="5" xfId="0" applyFont="1" applyFill="1" applyBorder="1"/>
    <xf numFmtId="0" fontId="0" fillId="0" borderId="6" xfId="0" applyBorder="1"/>
    <xf numFmtId="0" fontId="0" fillId="0" borderId="7" xfId="0" applyBorder="1"/>
    <xf numFmtId="0" fontId="0" fillId="0" borderId="7" xfId="0" applyFill="1" applyBorder="1"/>
    <xf numFmtId="0" fontId="0" fillId="0" borderId="8" xfId="0" applyBorder="1"/>
    <xf numFmtId="0" fontId="1" fillId="0" borderId="0" xfId="467" applyFill="1" applyBorder="1"/>
    <xf numFmtId="0" fontId="1" fillId="0" borderId="0" xfId="467" applyFill="1" applyBorder="1" applyAlignment="1">
      <alignment horizontal="right"/>
    </xf>
    <xf numFmtId="165" fontId="0" fillId="0" borderId="0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2" xfId="0" applyFill="1" applyBorder="1"/>
    <xf numFmtId="0" fontId="7" fillId="16" borderId="3" xfId="0" applyFont="1" applyFill="1" applyBorder="1"/>
    <xf numFmtId="0" fontId="7" fillId="0" borderId="5" xfId="0" applyFont="1" applyBorder="1"/>
    <xf numFmtId="165" fontId="0" fillId="0" borderId="7" xfId="0" applyNumberFormat="1" applyBorder="1"/>
    <xf numFmtId="1" fontId="0" fillId="0" borderId="0" xfId="0" applyNumberFormat="1" applyFont="1" applyFill="1"/>
    <xf numFmtId="1" fontId="8" fillId="0" borderId="0" xfId="0" applyNumberFormat="1" applyFont="1" applyFill="1"/>
    <xf numFmtId="1" fontId="17" fillId="0" borderId="0" xfId="0" applyNumberFormat="1" applyFont="1" applyFill="1"/>
    <xf numFmtId="1" fontId="0" fillId="4" borderId="0" xfId="0" applyNumberFormat="1" applyFont="1" applyFill="1"/>
    <xf numFmtId="1" fontId="8" fillId="4" borderId="0" xfId="0" applyNumberFormat="1" applyFont="1" applyFill="1"/>
    <xf numFmtId="1" fontId="18" fillId="0" borderId="0" xfId="0" applyNumberFormat="1" applyFont="1"/>
    <xf numFmtId="0" fontId="18" fillId="0" borderId="0" xfId="0" applyFont="1"/>
    <xf numFmtId="1" fontId="2" fillId="0" borderId="0" xfId="0" applyNumberFormat="1" applyFont="1"/>
    <xf numFmtId="1" fontId="0" fillId="21" borderId="0" xfId="0" applyNumberFormat="1" applyFill="1"/>
    <xf numFmtId="1" fontId="0" fillId="2" borderId="0" xfId="0" applyNumberFormat="1" applyFill="1"/>
    <xf numFmtId="0" fontId="0" fillId="22" borderId="0" xfId="0" applyFill="1"/>
    <xf numFmtId="1" fontId="0" fillId="6" borderId="0" xfId="0" applyNumberFormat="1" applyFill="1"/>
    <xf numFmtId="1" fontId="0" fillId="11" borderId="0" xfId="0" applyNumberFormat="1" applyFill="1"/>
    <xf numFmtId="14" fontId="0" fillId="6" borderId="0" xfId="0" applyNumberFormat="1" applyFill="1"/>
    <xf numFmtId="0" fontId="0" fillId="6" borderId="0" xfId="0" quotePrefix="1" applyFill="1"/>
    <xf numFmtId="0" fontId="0" fillId="10" borderId="0" xfId="467" applyFont="1" applyFill="1" applyBorder="1" applyAlignment="1">
      <alignment horizontal="center"/>
    </xf>
    <xf numFmtId="0" fontId="0" fillId="0" borderId="0" xfId="467" applyFont="1" applyFill="1" applyBorder="1" applyAlignment="1">
      <alignment horizontal="center"/>
    </xf>
  </cellXfs>
  <cellStyles count="124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Followed Hyperlink" xfId="703" builtinId="9" hidden="1"/>
    <cellStyle name="Followed Hyperlink" xfId="705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763" builtinId="9" hidden="1"/>
    <cellStyle name="Followed Hyperlink" xfId="765" builtinId="9" hidden="1"/>
    <cellStyle name="Followed Hyperlink" xfId="767" builtinId="9" hidden="1"/>
    <cellStyle name="Followed Hyperlink" xfId="769" builtinId="9" hidden="1"/>
    <cellStyle name="Followed Hyperlink" xfId="771" builtinId="9" hidden="1"/>
    <cellStyle name="Followed Hyperlink" xfId="773" builtinId="9" hidden="1"/>
    <cellStyle name="Followed Hyperlink" xfId="775" builtinId="9" hidden="1"/>
    <cellStyle name="Followed Hyperlink" xfId="777" builtinId="9" hidden="1"/>
    <cellStyle name="Followed Hyperlink" xfId="779" builtinId="9" hidden="1"/>
    <cellStyle name="Followed Hyperlink" xfId="781" builtinId="9" hidden="1"/>
    <cellStyle name="Followed Hyperlink" xfId="783" builtinId="9" hidden="1"/>
    <cellStyle name="Followed Hyperlink" xfId="785" builtinId="9" hidden="1"/>
    <cellStyle name="Followed Hyperlink" xfId="787" builtinId="9" hidden="1"/>
    <cellStyle name="Followed Hyperlink" xfId="789" builtinId="9" hidden="1"/>
    <cellStyle name="Followed Hyperlink" xfId="791" builtinId="9" hidden="1"/>
    <cellStyle name="Followed Hyperlink" xfId="793" builtinId="9" hidden="1"/>
    <cellStyle name="Followed Hyperlink" xfId="795" builtinId="9" hidden="1"/>
    <cellStyle name="Followed Hyperlink" xfId="797" builtinId="9" hidden="1"/>
    <cellStyle name="Followed Hyperlink" xfId="799" builtinId="9" hidden="1"/>
    <cellStyle name="Followed Hyperlink" xfId="801" builtinId="9" hidden="1"/>
    <cellStyle name="Followed Hyperlink" xfId="803" builtinId="9" hidden="1"/>
    <cellStyle name="Followed Hyperlink" xfId="805" builtinId="9" hidden="1"/>
    <cellStyle name="Followed Hyperlink" xfId="807" builtinId="9" hidden="1"/>
    <cellStyle name="Followed Hyperlink" xfId="809" builtinId="9" hidden="1"/>
    <cellStyle name="Followed Hyperlink" xfId="811" builtinId="9" hidden="1"/>
    <cellStyle name="Followed Hyperlink" xfId="813" builtinId="9" hidden="1"/>
    <cellStyle name="Followed Hyperlink" xfId="815" builtinId="9" hidden="1"/>
    <cellStyle name="Followed Hyperlink" xfId="817" builtinId="9" hidden="1"/>
    <cellStyle name="Followed Hyperlink" xfId="819" builtinId="9" hidden="1"/>
    <cellStyle name="Followed Hyperlink" xfId="821" builtinId="9" hidden="1"/>
    <cellStyle name="Followed Hyperlink" xfId="823" builtinId="9" hidden="1"/>
    <cellStyle name="Followed Hyperlink" xfId="825" builtinId="9" hidden="1"/>
    <cellStyle name="Followed Hyperlink" xfId="827" builtinId="9" hidden="1"/>
    <cellStyle name="Followed Hyperlink" xfId="829" builtinId="9" hidden="1"/>
    <cellStyle name="Followed Hyperlink" xfId="831" builtinId="9" hidden="1"/>
    <cellStyle name="Followed Hyperlink" xfId="833" builtinId="9" hidden="1"/>
    <cellStyle name="Followed Hyperlink" xfId="835" builtinId="9" hidden="1"/>
    <cellStyle name="Followed Hyperlink" xfId="837" builtinId="9" hidden="1"/>
    <cellStyle name="Followed Hyperlink" xfId="839" builtinId="9" hidden="1"/>
    <cellStyle name="Followed Hyperlink" xfId="841" builtinId="9" hidden="1"/>
    <cellStyle name="Followed Hyperlink" xfId="843" builtinId="9" hidden="1"/>
    <cellStyle name="Followed Hyperlink" xfId="845" builtinId="9" hidden="1"/>
    <cellStyle name="Followed Hyperlink" xfId="847" builtinId="9" hidden="1"/>
    <cellStyle name="Followed Hyperlink" xfId="849" builtinId="9" hidden="1"/>
    <cellStyle name="Followed Hyperlink" xfId="851" builtinId="9" hidden="1"/>
    <cellStyle name="Followed Hyperlink" xfId="853" builtinId="9" hidden="1"/>
    <cellStyle name="Followed Hyperlink" xfId="855" builtinId="9" hidden="1"/>
    <cellStyle name="Followed Hyperlink" xfId="857" builtinId="9" hidden="1"/>
    <cellStyle name="Followed Hyperlink" xfId="859" builtinId="9" hidden="1"/>
    <cellStyle name="Followed Hyperlink" xfId="861" builtinId="9" hidden="1"/>
    <cellStyle name="Followed Hyperlink" xfId="863" builtinId="9" hidden="1"/>
    <cellStyle name="Followed Hyperlink" xfId="865" builtinId="9" hidden="1"/>
    <cellStyle name="Followed Hyperlink" xfId="867" builtinId="9" hidden="1"/>
    <cellStyle name="Followed Hyperlink" xfId="869" builtinId="9" hidden="1"/>
    <cellStyle name="Followed Hyperlink" xfId="871" builtinId="9" hidden="1"/>
    <cellStyle name="Followed Hyperlink" xfId="873" builtinId="9" hidden="1"/>
    <cellStyle name="Followed Hyperlink" xfId="875" builtinId="9" hidden="1"/>
    <cellStyle name="Followed Hyperlink" xfId="877" builtinId="9" hidden="1"/>
    <cellStyle name="Followed Hyperlink" xfId="879" builtinId="9" hidden="1"/>
    <cellStyle name="Followed Hyperlink" xfId="881" builtinId="9" hidden="1"/>
    <cellStyle name="Followed Hyperlink" xfId="883" builtinId="9" hidden="1"/>
    <cellStyle name="Followed Hyperlink" xfId="885" builtinId="9" hidden="1"/>
    <cellStyle name="Followed Hyperlink" xfId="887" builtinId="9" hidden="1"/>
    <cellStyle name="Followed Hyperlink" xfId="889" builtinId="9" hidden="1"/>
    <cellStyle name="Followed Hyperlink" xfId="891" builtinId="9" hidden="1"/>
    <cellStyle name="Followed Hyperlink" xfId="893" builtinId="9" hidden="1"/>
    <cellStyle name="Followed Hyperlink" xfId="895" builtinId="9" hidden="1"/>
    <cellStyle name="Followed Hyperlink" xfId="897" builtinId="9" hidden="1"/>
    <cellStyle name="Followed Hyperlink" xfId="899" builtinId="9" hidden="1"/>
    <cellStyle name="Followed Hyperlink" xfId="901" builtinId="9" hidden="1"/>
    <cellStyle name="Followed Hyperlink" xfId="903" builtinId="9" hidden="1"/>
    <cellStyle name="Followed Hyperlink" xfId="905" builtinId="9" hidden="1"/>
    <cellStyle name="Followed Hyperlink" xfId="907" builtinId="9" hidden="1"/>
    <cellStyle name="Followed Hyperlink" xfId="909" builtinId="9" hidden="1"/>
    <cellStyle name="Followed Hyperlink" xfId="911" builtinId="9" hidden="1"/>
    <cellStyle name="Followed Hyperlink" xfId="913" builtinId="9" hidden="1"/>
    <cellStyle name="Followed Hyperlink" xfId="915" builtinId="9" hidden="1"/>
    <cellStyle name="Followed Hyperlink" xfId="917" builtinId="9" hidden="1"/>
    <cellStyle name="Followed Hyperlink" xfId="919" builtinId="9" hidden="1"/>
    <cellStyle name="Followed Hyperlink" xfId="921" builtinId="9" hidden="1"/>
    <cellStyle name="Followed Hyperlink" xfId="923" builtinId="9" hidden="1"/>
    <cellStyle name="Followed Hyperlink" xfId="925" builtinId="9" hidden="1"/>
    <cellStyle name="Followed Hyperlink" xfId="927" builtinId="9" hidden="1"/>
    <cellStyle name="Followed Hyperlink" xfId="929" builtinId="9" hidden="1"/>
    <cellStyle name="Followed Hyperlink" xfId="931" builtinId="9" hidden="1"/>
    <cellStyle name="Followed Hyperlink" xfId="933" builtinId="9" hidden="1"/>
    <cellStyle name="Followed Hyperlink" xfId="935" builtinId="9" hidden="1"/>
    <cellStyle name="Followed Hyperlink" xfId="937" builtinId="9" hidden="1"/>
    <cellStyle name="Followed Hyperlink" xfId="939" builtinId="9" hidden="1"/>
    <cellStyle name="Followed Hyperlink" xfId="941" builtinId="9" hidden="1"/>
    <cellStyle name="Followed Hyperlink" xfId="943" builtinId="9" hidden="1"/>
    <cellStyle name="Followed Hyperlink" xfId="945" builtinId="9" hidden="1"/>
    <cellStyle name="Followed Hyperlink" xfId="947" builtinId="9" hidden="1"/>
    <cellStyle name="Followed Hyperlink" xfId="949" builtinId="9" hidden="1"/>
    <cellStyle name="Followed Hyperlink" xfId="951" builtinId="9" hidden="1"/>
    <cellStyle name="Followed Hyperlink" xfId="953" builtinId="9" hidden="1"/>
    <cellStyle name="Followed Hyperlink" xfId="955" builtinId="9" hidden="1"/>
    <cellStyle name="Followed Hyperlink" xfId="957" builtinId="9" hidden="1"/>
    <cellStyle name="Followed Hyperlink" xfId="959" builtinId="9" hidden="1"/>
    <cellStyle name="Followed Hyperlink" xfId="961" builtinId="9" hidden="1"/>
    <cellStyle name="Followed Hyperlink" xfId="963" builtinId="9" hidden="1"/>
    <cellStyle name="Followed Hyperlink" xfId="965" builtinId="9" hidden="1"/>
    <cellStyle name="Followed Hyperlink" xfId="967" builtinId="9" hidden="1"/>
    <cellStyle name="Followed Hyperlink" xfId="969" builtinId="9" hidden="1"/>
    <cellStyle name="Followed Hyperlink" xfId="971" builtinId="9" hidden="1"/>
    <cellStyle name="Followed Hyperlink" xfId="973" builtinId="9" hidden="1"/>
    <cellStyle name="Followed Hyperlink" xfId="975" builtinId="9" hidden="1"/>
    <cellStyle name="Followed Hyperlink" xfId="977" builtinId="9" hidden="1"/>
    <cellStyle name="Followed Hyperlink" xfId="979" builtinId="9" hidden="1"/>
    <cellStyle name="Followed Hyperlink" xfId="981" builtinId="9" hidden="1"/>
    <cellStyle name="Followed Hyperlink" xfId="983" builtinId="9" hidden="1"/>
    <cellStyle name="Followed Hyperlink" xfId="985" builtinId="9" hidden="1"/>
    <cellStyle name="Followed Hyperlink" xfId="987" builtinId="9" hidden="1"/>
    <cellStyle name="Followed Hyperlink" xfId="989" builtinId="9" hidden="1"/>
    <cellStyle name="Followed Hyperlink" xfId="991" builtinId="9" hidden="1"/>
    <cellStyle name="Followed Hyperlink" xfId="993" builtinId="9" hidden="1"/>
    <cellStyle name="Followed Hyperlink" xfId="995" builtinId="9" hidden="1"/>
    <cellStyle name="Followed Hyperlink" xfId="997" builtinId="9" hidden="1"/>
    <cellStyle name="Followed Hyperlink" xfId="999" builtinId="9" hidden="1"/>
    <cellStyle name="Followed Hyperlink" xfId="1001" builtinId="9" hidden="1"/>
    <cellStyle name="Followed Hyperlink" xfId="1003" builtinId="9" hidden="1"/>
    <cellStyle name="Followed Hyperlink" xfId="1005" builtinId="9" hidden="1"/>
    <cellStyle name="Followed Hyperlink" xfId="1007" builtinId="9" hidden="1"/>
    <cellStyle name="Followed Hyperlink" xfId="1009" builtinId="9" hidden="1"/>
    <cellStyle name="Followed Hyperlink" xfId="1011" builtinId="9" hidden="1"/>
    <cellStyle name="Followed Hyperlink" xfId="1013" builtinId="9" hidden="1"/>
    <cellStyle name="Followed Hyperlink" xfId="1015" builtinId="9" hidden="1"/>
    <cellStyle name="Followed Hyperlink" xfId="1017" builtinId="9" hidden="1"/>
    <cellStyle name="Followed Hyperlink" xfId="1019" builtinId="9" hidden="1"/>
    <cellStyle name="Followed Hyperlink" xfId="1021" builtinId="9" hidden="1"/>
    <cellStyle name="Followed Hyperlink" xfId="1023" builtinId="9" hidden="1"/>
    <cellStyle name="Followed Hyperlink" xfId="1025" builtinId="9" hidden="1"/>
    <cellStyle name="Followed Hyperlink" xfId="1027" builtinId="9" hidden="1"/>
    <cellStyle name="Followed Hyperlink" xfId="1029" builtinId="9" hidden="1"/>
    <cellStyle name="Followed Hyperlink" xfId="1031" builtinId="9" hidden="1"/>
    <cellStyle name="Followed Hyperlink" xfId="1033" builtinId="9" hidden="1"/>
    <cellStyle name="Followed Hyperlink" xfId="1035" builtinId="9" hidden="1"/>
    <cellStyle name="Followed Hyperlink" xfId="1037" builtinId="9" hidden="1"/>
    <cellStyle name="Followed Hyperlink" xfId="1039" builtinId="9" hidden="1"/>
    <cellStyle name="Followed Hyperlink" xfId="1041" builtinId="9" hidden="1"/>
    <cellStyle name="Followed Hyperlink" xfId="1043" builtinId="9" hidden="1"/>
    <cellStyle name="Followed Hyperlink" xfId="1045" builtinId="9" hidden="1"/>
    <cellStyle name="Followed Hyperlink" xfId="1047" builtinId="9" hidden="1"/>
    <cellStyle name="Followed Hyperlink" xfId="1049" builtinId="9" hidden="1"/>
    <cellStyle name="Followed Hyperlink" xfId="1051" builtinId="9" hidden="1"/>
    <cellStyle name="Followed Hyperlink" xfId="1053" builtinId="9" hidden="1"/>
    <cellStyle name="Followed Hyperlink" xfId="1055" builtinId="9" hidden="1"/>
    <cellStyle name="Followed Hyperlink" xfId="1057" builtinId="9" hidden="1"/>
    <cellStyle name="Followed Hyperlink" xfId="1059" builtinId="9" hidden="1"/>
    <cellStyle name="Followed Hyperlink" xfId="1061" builtinId="9" hidden="1"/>
    <cellStyle name="Followed Hyperlink" xfId="1063" builtinId="9" hidden="1"/>
    <cellStyle name="Followed Hyperlink" xfId="1065" builtinId="9" hidden="1"/>
    <cellStyle name="Followed Hyperlink" xfId="1067" builtinId="9" hidden="1"/>
    <cellStyle name="Followed Hyperlink" xfId="1069" builtinId="9" hidden="1"/>
    <cellStyle name="Followed Hyperlink" xfId="1071" builtinId="9" hidden="1"/>
    <cellStyle name="Followed Hyperlink" xfId="1073" builtinId="9" hidden="1"/>
    <cellStyle name="Followed Hyperlink" xfId="1075" builtinId="9" hidden="1"/>
    <cellStyle name="Followed Hyperlink" xfId="1077" builtinId="9" hidden="1"/>
    <cellStyle name="Followed Hyperlink" xfId="1079" builtinId="9" hidden="1"/>
    <cellStyle name="Followed Hyperlink" xfId="1081" builtinId="9" hidden="1"/>
    <cellStyle name="Followed Hyperlink" xfId="1083" builtinId="9" hidden="1"/>
    <cellStyle name="Followed Hyperlink" xfId="1085" builtinId="9" hidden="1"/>
    <cellStyle name="Followed Hyperlink" xfId="1087" builtinId="9" hidden="1"/>
    <cellStyle name="Followed Hyperlink" xfId="1089" builtinId="9" hidden="1"/>
    <cellStyle name="Followed Hyperlink" xfId="1091" builtinId="9" hidden="1"/>
    <cellStyle name="Followed Hyperlink" xfId="1093" builtinId="9" hidden="1"/>
    <cellStyle name="Followed Hyperlink" xfId="1095" builtinId="9" hidden="1"/>
    <cellStyle name="Followed Hyperlink" xfId="1097" builtinId="9" hidden="1"/>
    <cellStyle name="Followed Hyperlink" xfId="1099" builtinId="9" hidden="1"/>
    <cellStyle name="Followed Hyperlink" xfId="1101" builtinId="9" hidden="1"/>
    <cellStyle name="Followed Hyperlink" xfId="1103" builtinId="9" hidden="1"/>
    <cellStyle name="Followed Hyperlink" xfId="1105" builtinId="9" hidden="1"/>
    <cellStyle name="Followed Hyperlink" xfId="1107" builtinId="9" hidden="1"/>
    <cellStyle name="Followed Hyperlink" xfId="1109" builtinId="9" hidden="1"/>
    <cellStyle name="Followed Hyperlink" xfId="1111" builtinId="9" hidden="1"/>
    <cellStyle name="Followed Hyperlink" xfId="1113" builtinId="9" hidden="1"/>
    <cellStyle name="Followed Hyperlink" xfId="1115" builtinId="9" hidden="1"/>
    <cellStyle name="Followed Hyperlink" xfId="1117" builtinId="9" hidden="1"/>
    <cellStyle name="Followed Hyperlink" xfId="1119" builtinId="9" hidden="1"/>
    <cellStyle name="Followed Hyperlink" xfId="1121" builtinId="9" hidden="1"/>
    <cellStyle name="Followed Hyperlink" xfId="1123" builtinId="9" hidden="1"/>
    <cellStyle name="Followed Hyperlink" xfId="1125" builtinId="9" hidden="1"/>
    <cellStyle name="Followed Hyperlink" xfId="1127" builtinId="9" hidden="1"/>
    <cellStyle name="Followed Hyperlink" xfId="1129" builtinId="9" hidden="1"/>
    <cellStyle name="Followed Hyperlink" xfId="1131" builtinId="9" hidden="1"/>
    <cellStyle name="Followed Hyperlink" xfId="1133" builtinId="9" hidden="1"/>
    <cellStyle name="Followed Hyperlink" xfId="1135" builtinId="9" hidden="1"/>
    <cellStyle name="Followed Hyperlink" xfId="1137" builtinId="9" hidden="1"/>
    <cellStyle name="Followed Hyperlink" xfId="1139" builtinId="9" hidden="1"/>
    <cellStyle name="Followed Hyperlink" xfId="1141" builtinId="9" hidden="1"/>
    <cellStyle name="Followed Hyperlink" xfId="1143" builtinId="9" hidden="1"/>
    <cellStyle name="Followed Hyperlink" xfId="1145" builtinId="9" hidden="1"/>
    <cellStyle name="Followed Hyperlink" xfId="1147" builtinId="9" hidden="1"/>
    <cellStyle name="Followed Hyperlink" xfId="1149" builtinId="9" hidden="1"/>
    <cellStyle name="Followed Hyperlink" xfId="1151" builtinId="9" hidden="1"/>
    <cellStyle name="Followed Hyperlink" xfId="1153" builtinId="9" hidden="1"/>
    <cellStyle name="Followed Hyperlink" xfId="1155" builtinId="9" hidden="1"/>
    <cellStyle name="Followed Hyperlink" xfId="1157" builtinId="9" hidden="1"/>
    <cellStyle name="Followed Hyperlink" xfId="1159" builtinId="9" hidden="1"/>
    <cellStyle name="Followed Hyperlink" xfId="1161" builtinId="9" hidden="1"/>
    <cellStyle name="Followed Hyperlink" xfId="1163" builtinId="9" hidden="1"/>
    <cellStyle name="Followed Hyperlink" xfId="1165" builtinId="9" hidden="1"/>
    <cellStyle name="Followed Hyperlink" xfId="1167" builtinId="9" hidden="1"/>
    <cellStyle name="Followed Hyperlink" xfId="1169" builtinId="9" hidden="1"/>
    <cellStyle name="Followed Hyperlink" xfId="1171" builtinId="9" hidden="1"/>
    <cellStyle name="Followed Hyperlink" xfId="1173" builtinId="9" hidden="1"/>
    <cellStyle name="Followed Hyperlink" xfId="1175" builtinId="9" hidden="1"/>
    <cellStyle name="Followed Hyperlink" xfId="1177" builtinId="9" hidden="1"/>
    <cellStyle name="Followed Hyperlink" xfId="1179" builtinId="9" hidden="1"/>
    <cellStyle name="Followed Hyperlink" xfId="1181" builtinId="9" hidden="1"/>
    <cellStyle name="Followed Hyperlink" xfId="1183" builtinId="9" hidden="1"/>
    <cellStyle name="Followed Hyperlink" xfId="1185" builtinId="9" hidden="1"/>
    <cellStyle name="Followed Hyperlink" xfId="1187" builtinId="9" hidden="1"/>
    <cellStyle name="Followed Hyperlink" xfId="1189" builtinId="9" hidden="1"/>
    <cellStyle name="Followed Hyperlink" xfId="1191" builtinId="9" hidden="1"/>
    <cellStyle name="Followed Hyperlink" xfId="1193" builtinId="9" hidden="1"/>
    <cellStyle name="Followed Hyperlink" xfId="1195" builtinId="9" hidden="1"/>
    <cellStyle name="Followed Hyperlink" xfId="1197" builtinId="9" hidden="1"/>
    <cellStyle name="Followed Hyperlink" xfId="1199" builtinId="9" hidden="1"/>
    <cellStyle name="Followed Hyperlink" xfId="1201" builtinId="9" hidden="1"/>
    <cellStyle name="Followed Hyperlink" xfId="1203" builtinId="9" hidden="1"/>
    <cellStyle name="Followed Hyperlink" xfId="1205" builtinId="9" hidden="1"/>
    <cellStyle name="Followed Hyperlink" xfId="1207" builtinId="9" hidden="1"/>
    <cellStyle name="Followed Hyperlink" xfId="1209" builtinId="9" hidden="1"/>
    <cellStyle name="Followed Hyperlink" xfId="1211" builtinId="9" hidden="1"/>
    <cellStyle name="Followed Hyperlink" xfId="1213" builtinId="9" hidden="1"/>
    <cellStyle name="Followed Hyperlink" xfId="1215" builtinId="9" hidden="1"/>
    <cellStyle name="Followed Hyperlink" xfId="1217" builtinId="9" hidden="1"/>
    <cellStyle name="Followed Hyperlink" xfId="1219" builtinId="9" hidden="1"/>
    <cellStyle name="Followed Hyperlink" xfId="1221" builtinId="9" hidden="1"/>
    <cellStyle name="Followed Hyperlink" xfId="1223" builtinId="9" hidden="1"/>
    <cellStyle name="Followed Hyperlink" xfId="1225" builtinId="9" hidden="1"/>
    <cellStyle name="Followed Hyperlink" xfId="1227" builtinId="9" hidden="1"/>
    <cellStyle name="Followed Hyperlink" xfId="1229" builtinId="9" hidden="1"/>
    <cellStyle name="Followed Hyperlink" xfId="1231" builtinId="9" hidden="1"/>
    <cellStyle name="Followed Hyperlink" xfId="1233" builtinId="9" hidden="1"/>
    <cellStyle name="Followed Hyperlink" xfId="1235" builtinId="9" hidden="1"/>
    <cellStyle name="Followed Hyperlink" xfId="1237" builtinId="9" hidden="1"/>
    <cellStyle name="Followed Hyperlink" xfId="1239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2" builtinId="8" hidden="1"/>
    <cellStyle name="Hyperlink" xfId="774" builtinId="8" hidden="1"/>
    <cellStyle name="Hyperlink" xfId="776" builtinId="8" hidden="1"/>
    <cellStyle name="Hyperlink" xfId="778" builtinId="8" hidden="1"/>
    <cellStyle name="Hyperlink" xfId="780" builtinId="8" hidden="1"/>
    <cellStyle name="Hyperlink" xfId="782" builtinId="8" hidden="1"/>
    <cellStyle name="Hyperlink" xfId="784" builtinId="8" hidden="1"/>
    <cellStyle name="Hyperlink" xfId="786" builtinId="8" hidden="1"/>
    <cellStyle name="Hyperlink" xfId="788" builtinId="8" hidden="1"/>
    <cellStyle name="Hyperlink" xfId="790" builtinId="8" hidden="1"/>
    <cellStyle name="Hyperlink" xfId="792" builtinId="8" hidden="1"/>
    <cellStyle name="Hyperlink" xfId="794" builtinId="8" hidden="1"/>
    <cellStyle name="Hyperlink" xfId="796" builtinId="8" hidden="1"/>
    <cellStyle name="Hyperlink" xfId="798" builtinId="8" hidden="1"/>
    <cellStyle name="Hyperlink" xfId="800" builtinId="8" hidden="1"/>
    <cellStyle name="Hyperlink" xfId="802" builtinId="8" hidden="1"/>
    <cellStyle name="Hyperlink" xfId="804" builtinId="8" hidden="1"/>
    <cellStyle name="Hyperlink" xfId="806" builtinId="8" hidden="1"/>
    <cellStyle name="Hyperlink" xfId="808" builtinId="8" hidden="1"/>
    <cellStyle name="Hyperlink" xfId="810" builtinId="8" hidden="1"/>
    <cellStyle name="Hyperlink" xfId="812" builtinId="8" hidden="1"/>
    <cellStyle name="Hyperlink" xfId="814" builtinId="8" hidden="1"/>
    <cellStyle name="Hyperlink" xfId="816" builtinId="8" hidden="1"/>
    <cellStyle name="Hyperlink" xfId="818" builtinId="8" hidden="1"/>
    <cellStyle name="Hyperlink" xfId="820" builtinId="8" hidden="1"/>
    <cellStyle name="Hyperlink" xfId="822" builtinId="8" hidden="1"/>
    <cellStyle name="Hyperlink" xfId="824" builtinId="8" hidden="1"/>
    <cellStyle name="Hyperlink" xfId="826" builtinId="8" hidden="1"/>
    <cellStyle name="Hyperlink" xfId="828" builtinId="8" hidden="1"/>
    <cellStyle name="Hyperlink" xfId="830" builtinId="8" hidden="1"/>
    <cellStyle name="Hyperlink" xfId="832" builtinId="8" hidden="1"/>
    <cellStyle name="Hyperlink" xfId="834" builtinId="8" hidden="1"/>
    <cellStyle name="Hyperlink" xfId="836" builtinId="8" hidden="1"/>
    <cellStyle name="Hyperlink" xfId="838" builtinId="8" hidden="1"/>
    <cellStyle name="Hyperlink" xfId="840" builtinId="8" hidden="1"/>
    <cellStyle name="Hyperlink" xfId="842" builtinId="8" hidden="1"/>
    <cellStyle name="Hyperlink" xfId="844" builtinId="8" hidden="1"/>
    <cellStyle name="Hyperlink" xfId="846" builtinId="8" hidden="1"/>
    <cellStyle name="Hyperlink" xfId="848" builtinId="8" hidden="1"/>
    <cellStyle name="Hyperlink" xfId="850" builtinId="8" hidden="1"/>
    <cellStyle name="Hyperlink" xfId="852" builtinId="8" hidden="1"/>
    <cellStyle name="Hyperlink" xfId="854" builtinId="8" hidden="1"/>
    <cellStyle name="Hyperlink" xfId="856" builtinId="8" hidden="1"/>
    <cellStyle name="Hyperlink" xfId="858" builtinId="8" hidden="1"/>
    <cellStyle name="Hyperlink" xfId="860" builtinId="8" hidden="1"/>
    <cellStyle name="Hyperlink" xfId="862" builtinId="8" hidden="1"/>
    <cellStyle name="Hyperlink" xfId="864" builtinId="8" hidden="1"/>
    <cellStyle name="Hyperlink" xfId="866" builtinId="8" hidden="1"/>
    <cellStyle name="Hyperlink" xfId="868" builtinId="8" hidden="1"/>
    <cellStyle name="Hyperlink" xfId="870" builtinId="8" hidden="1"/>
    <cellStyle name="Hyperlink" xfId="872" builtinId="8" hidden="1"/>
    <cellStyle name="Hyperlink" xfId="874" builtinId="8" hidden="1"/>
    <cellStyle name="Hyperlink" xfId="876" builtinId="8" hidden="1"/>
    <cellStyle name="Hyperlink" xfId="878" builtinId="8" hidden="1"/>
    <cellStyle name="Hyperlink" xfId="880" builtinId="8" hidden="1"/>
    <cellStyle name="Hyperlink" xfId="882" builtinId="8" hidden="1"/>
    <cellStyle name="Hyperlink" xfId="884" builtinId="8" hidden="1"/>
    <cellStyle name="Hyperlink" xfId="886" builtinId="8" hidden="1"/>
    <cellStyle name="Hyperlink" xfId="888" builtinId="8" hidden="1"/>
    <cellStyle name="Hyperlink" xfId="890" builtinId="8" hidden="1"/>
    <cellStyle name="Hyperlink" xfId="892" builtinId="8" hidden="1"/>
    <cellStyle name="Hyperlink" xfId="894" builtinId="8" hidden="1"/>
    <cellStyle name="Hyperlink" xfId="896" builtinId="8" hidden="1"/>
    <cellStyle name="Hyperlink" xfId="898" builtinId="8" hidden="1"/>
    <cellStyle name="Hyperlink" xfId="900" builtinId="8" hidden="1"/>
    <cellStyle name="Hyperlink" xfId="902" builtinId="8" hidden="1"/>
    <cellStyle name="Hyperlink" xfId="904" builtinId="8" hidden="1"/>
    <cellStyle name="Hyperlink" xfId="906" builtinId="8" hidden="1"/>
    <cellStyle name="Hyperlink" xfId="908" builtinId="8" hidden="1"/>
    <cellStyle name="Hyperlink" xfId="910" builtinId="8" hidden="1"/>
    <cellStyle name="Hyperlink" xfId="912" builtinId="8" hidden="1"/>
    <cellStyle name="Hyperlink" xfId="914" builtinId="8" hidden="1"/>
    <cellStyle name="Hyperlink" xfId="916" builtinId="8" hidden="1"/>
    <cellStyle name="Hyperlink" xfId="918" builtinId="8" hidden="1"/>
    <cellStyle name="Hyperlink" xfId="920" builtinId="8" hidden="1"/>
    <cellStyle name="Hyperlink" xfId="922" builtinId="8" hidden="1"/>
    <cellStyle name="Hyperlink" xfId="924" builtinId="8" hidden="1"/>
    <cellStyle name="Hyperlink" xfId="926" builtinId="8" hidden="1"/>
    <cellStyle name="Hyperlink" xfId="928" builtinId="8" hidden="1"/>
    <cellStyle name="Hyperlink" xfId="930" builtinId="8" hidden="1"/>
    <cellStyle name="Hyperlink" xfId="932" builtinId="8" hidden="1"/>
    <cellStyle name="Hyperlink" xfId="934" builtinId="8" hidden="1"/>
    <cellStyle name="Hyperlink" xfId="936" builtinId="8" hidden="1"/>
    <cellStyle name="Hyperlink" xfId="938" builtinId="8" hidden="1"/>
    <cellStyle name="Hyperlink" xfId="940" builtinId="8" hidden="1"/>
    <cellStyle name="Hyperlink" xfId="942" builtinId="8" hidden="1"/>
    <cellStyle name="Hyperlink" xfId="944" builtinId="8" hidden="1"/>
    <cellStyle name="Hyperlink" xfId="946" builtinId="8" hidden="1"/>
    <cellStyle name="Hyperlink" xfId="948" builtinId="8" hidden="1"/>
    <cellStyle name="Hyperlink" xfId="950" builtinId="8" hidden="1"/>
    <cellStyle name="Hyperlink" xfId="952" builtinId="8" hidden="1"/>
    <cellStyle name="Hyperlink" xfId="954" builtinId="8" hidden="1"/>
    <cellStyle name="Hyperlink" xfId="956" builtinId="8" hidden="1"/>
    <cellStyle name="Hyperlink" xfId="958" builtinId="8" hidden="1"/>
    <cellStyle name="Hyperlink" xfId="960" builtinId="8" hidden="1"/>
    <cellStyle name="Hyperlink" xfId="962" builtinId="8" hidden="1"/>
    <cellStyle name="Hyperlink" xfId="964" builtinId="8" hidden="1"/>
    <cellStyle name="Hyperlink" xfId="966" builtinId="8" hidden="1"/>
    <cellStyle name="Hyperlink" xfId="968" builtinId="8" hidden="1"/>
    <cellStyle name="Hyperlink" xfId="970" builtinId="8" hidden="1"/>
    <cellStyle name="Hyperlink" xfId="972" builtinId="8" hidden="1"/>
    <cellStyle name="Hyperlink" xfId="974" builtinId="8" hidden="1"/>
    <cellStyle name="Hyperlink" xfId="976" builtinId="8" hidden="1"/>
    <cellStyle name="Hyperlink" xfId="978" builtinId="8" hidden="1"/>
    <cellStyle name="Hyperlink" xfId="980" builtinId="8" hidden="1"/>
    <cellStyle name="Hyperlink" xfId="982" builtinId="8" hidden="1"/>
    <cellStyle name="Hyperlink" xfId="984" builtinId="8" hidden="1"/>
    <cellStyle name="Hyperlink" xfId="986" builtinId="8" hidden="1"/>
    <cellStyle name="Hyperlink" xfId="988" builtinId="8" hidden="1"/>
    <cellStyle name="Hyperlink" xfId="990" builtinId="8" hidden="1"/>
    <cellStyle name="Hyperlink" xfId="992" builtinId="8" hidden="1"/>
    <cellStyle name="Hyperlink" xfId="994" builtinId="8" hidden="1"/>
    <cellStyle name="Hyperlink" xfId="996" builtinId="8" hidden="1"/>
    <cellStyle name="Hyperlink" xfId="998" builtinId="8" hidden="1"/>
    <cellStyle name="Hyperlink" xfId="1000" builtinId="8" hidden="1"/>
    <cellStyle name="Hyperlink" xfId="1002" builtinId="8" hidden="1"/>
    <cellStyle name="Hyperlink" xfId="1004" builtinId="8" hidden="1"/>
    <cellStyle name="Hyperlink" xfId="1006" builtinId="8" hidden="1"/>
    <cellStyle name="Hyperlink" xfId="1008" builtinId="8" hidden="1"/>
    <cellStyle name="Hyperlink" xfId="1010" builtinId="8" hidden="1"/>
    <cellStyle name="Hyperlink" xfId="1012" builtinId="8" hidden="1"/>
    <cellStyle name="Hyperlink" xfId="1014" builtinId="8" hidden="1"/>
    <cellStyle name="Hyperlink" xfId="1016" builtinId="8" hidden="1"/>
    <cellStyle name="Hyperlink" xfId="1018" builtinId="8" hidden="1"/>
    <cellStyle name="Hyperlink" xfId="1020" builtinId="8" hidden="1"/>
    <cellStyle name="Hyperlink" xfId="1022" builtinId="8" hidden="1"/>
    <cellStyle name="Hyperlink" xfId="1024" builtinId="8" hidden="1"/>
    <cellStyle name="Hyperlink" xfId="1026" builtinId="8" hidden="1"/>
    <cellStyle name="Hyperlink" xfId="1028" builtinId="8" hidden="1"/>
    <cellStyle name="Hyperlink" xfId="1030" builtinId="8" hidden="1"/>
    <cellStyle name="Hyperlink" xfId="1032" builtinId="8" hidden="1"/>
    <cellStyle name="Hyperlink" xfId="1034" builtinId="8" hidden="1"/>
    <cellStyle name="Hyperlink" xfId="1036" builtinId="8" hidden="1"/>
    <cellStyle name="Hyperlink" xfId="1038" builtinId="8" hidden="1"/>
    <cellStyle name="Hyperlink" xfId="1040" builtinId="8" hidden="1"/>
    <cellStyle name="Hyperlink" xfId="1042" builtinId="8" hidden="1"/>
    <cellStyle name="Hyperlink" xfId="1044" builtinId="8" hidden="1"/>
    <cellStyle name="Hyperlink" xfId="1046" builtinId="8" hidden="1"/>
    <cellStyle name="Hyperlink" xfId="1048" builtinId="8" hidden="1"/>
    <cellStyle name="Hyperlink" xfId="1050" builtinId="8" hidden="1"/>
    <cellStyle name="Hyperlink" xfId="1052" builtinId="8" hidden="1"/>
    <cellStyle name="Hyperlink" xfId="1054" builtinId="8" hidden="1"/>
    <cellStyle name="Hyperlink" xfId="1056" builtinId="8" hidden="1"/>
    <cellStyle name="Hyperlink" xfId="1058" builtinId="8" hidden="1"/>
    <cellStyle name="Hyperlink" xfId="1060" builtinId="8" hidden="1"/>
    <cellStyle name="Hyperlink" xfId="1062" builtinId="8" hidden="1"/>
    <cellStyle name="Hyperlink" xfId="1064" builtinId="8" hidden="1"/>
    <cellStyle name="Hyperlink" xfId="1066" builtinId="8" hidden="1"/>
    <cellStyle name="Hyperlink" xfId="1068" builtinId="8" hidden="1"/>
    <cellStyle name="Hyperlink" xfId="1070" builtinId="8" hidden="1"/>
    <cellStyle name="Hyperlink" xfId="1072" builtinId="8" hidden="1"/>
    <cellStyle name="Hyperlink" xfId="1074" builtinId="8" hidden="1"/>
    <cellStyle name="Hyperlink" xfId="1076" builtinId="8" hidden="1"/>
    <cellStyle name="Hyperlink" xfId="1078" builtinId="8" hidden="1"/>
    <cellStyle name="Hyperlink" xfId="1080" builtinId="8" hidden="1"/>
    <cellStyle name="Hyperlink" xfId="1082" builtinId="8" hidden="1"/>
    <cellStyle name="Hyperlink" xfId="1084" builtinId="8" hidden="1"/>
    <cellStyle name="Hyperlink" xfId="1086" builtinId="8" hidden="1"/>
    <cellStyle name="Hyperlink" xfId="1088" builtinId="8" hidden="1"/>
    <cellStyle name="Hyperlink" xfId="1090" builtinId="8" hidden="1"/>
    <cellStyle name="Hyperlink" xfId="1092" builtinId="8" hidden="1"/>
    <cellStyle name="Hyperlink" xfId="1094" builtinId="8" hidden="1"/>
    <cellStyle name="Hyperlink" xfId="1096" builtinId="8" hidden="1"/>
    <cellStyle name="Hyperlink" xfId="1098" builtinId="8" hidden="1"/>
    <cellStyle name="Hyperlink" xfId="1100" builtinId="8" hidden="1"/>
    <cellStyle name="Hyperlink" xfId="1102" builtinId="8" hidden="1"/>
    <cellStyle name="Hyperlink" xfId="1104" builtinId="8" hidden="1"/>
    <cellStyle name="Hyperlink" xfId="1106" builtinId="8" hidden="1"/>
    <cellStyle name="Hyperlink" xfId="1108" builtinId="8" hidden="1"/>
    <cellStyle name="Hyperlink" xfId="1110" builtinId="8" hidden="1"/>
    <cellStyle name="Hyperlink" xfId="1112" builtinId="8" hidden="1"/>
    <cellStyle name="Hyperlink" xfId="1114" builtinId="8" hidden="1"/>
    <cellStyle name="Hyperlink" xfId="1116" builtinId="8" hidden="1"/>
    <cellStyle name="Hyperlink" xfId="1118" builtinId="8" hidden="1"/>
    <cellStyle name="Hyperlink" xfId="1120" builtinId="8" hidden="1"/>
    <cellStyle name="Hyperlink" xfId="1122" builtinId="8" hidden="1"/>
    <cellStyle name="Hyperlink" xfId="1124" builtinId="8" hidden="1"/>
    <cellStyle name="Hyperlink" xfId="1126" builtinId="8" hidden="1"/>
    <cellStyle name="Hyperlink" xfId="1128" builtinId="8" hidden="1"/>
    <cellStyle name="Hyperlink" xfId="1130" builtinId="8" hidden="1"/>
    <cellStyle name="Hyperlink" xfId="1132" builtinId="8" hidden="1"/>
    <cellStyle name="Hyperlink" xfId="1134" builtinId="8" hidden="1"/>
    <cellStyle name="Hyperlink" xfId="1136" builtinId="8" hidden="1"/>
    <cellStyle name="Hyperlink" xfId="1138" builtinId="8" hidden="1"/>
    <cellStyle name="Hyperlink" xfId="1140" builtinId="8" hidden="1"/>
    <cellStyle name="Hyperlink" xfId="1142" builtinId="8" hidden="1"/>
    <cellStyle name="Hyperlink" xfId="1144" builtinId="8" hidden="1"/>
    <cellStyle name="Hyperlink" xfId="1146" builtinId="8" hidden="1"/>
    <cellStyle name="Hyperlink" xfId="1148" builtinId="8" hidden="1"/>
    <cellStyle name="Hyperlink" xfId="1150" builtinId="8" hidden="1"/>
    <cellStyle name="Hyperlink" xfId="1152" builtinId="8" hidden="1"/>
    <cellStyle name="Hyperlink" xfId="1154" builtinId="8" hidden="1"/>
    <cellStyle name="Hyperlink" xfId="1156" builtinId="8" hidden="1"/>
    <cellStyle name="Hyperlink" xfId="1158" builtinId="8" hidden="1"/>
    <cellStyle name="Hyperlink" xfId="1160" builtinId="8" hidden="1"/>
    <cellStyle name="Hyperlink" xfId="1162" builtinId="8" hidden="1"/>
    <cellStyle name="Hyperlink" xfId="1164" builtinId="8" hidden="1"/>
    <cellStyle name="Hyperlink" xfId="1166" builtinId="8" hidden="1"/>
    <cellStyle name="Hyperlink" xfId="1168" builtinId="8" hidden="1"/>
    <cellStyle name="Hyperlink" xfId="1170" builtinId="8" hidden="1"/>
    <cellStyle name="Hyperlink" xfId="1172" builtinId="8" hidden="1"/>
    <cellStyle name="Hyperlink" xfId="1174" builtinId="8" hidden="1"/>
    <cellStyle name="Hyperlink" xfId="1176" builtinId="8" hidden="1"/>
    <cellStyle name="Hyperlink" xfId="1178" builtinId="8" hidden="1"/>
    <cellStyle name="Hyperlink" xfId="1180" builtinId="8" hidden="1"/>
    <cellStyle name="Hyperlink" xfId="1182" builtinId="8" hidden="1"/>
    <cellStyle name="Hyperlink" xfId="1184" builtinId="8" hidden="1"/>
    <cellStyle name="Hyperlink" xfId="1186" builtinId="8" hidden="1"/>
    <cellStyle name="Hyperlink" xfId="1188" builtinId="8" hidden="1"/>
    <cellStyle name="Hyperlink" xfId="1190" builtinId="8" hidden="1"/>
    <cellStyle name="Hyperlink" xfId="1192" builtinId="8" hidden="1"/>
    <cellStyle name="Hyperlink" xfId="1194" builtinId="8" hidden="1"/>
    <cellStyle name="Hyperlink" xfId="1196" builtinId="8" hidden="1"/>
    <cellStyle name="Hyperlink" xfId="1198" builtinId="8" hidden="1"/>
    <cellStyle name="Hyperlink" xfId="1200" builtinId="8" hidden="1"/>
    <cellStyle name="Hyperlink" xfId="1202" builtinId="8" hidden="1"/>
    <cellStyle name="Hyperlink" xfId="1204" builtinId="8" hidden="1"/>
    <cellStyle name="Hyperlink" xfId="1206" builtinId="8" hidden="1"/>
    <cellStyle name="Hyperlink" xfId="1208" builtinId="8" hidden="1"/>
    <cellStyle name="Hyperlink" xfId="1210" builtinId="8" hidden="1"/>
    <cellStyle name="Hyperlink" xfId="1212" builtinId="8" hidden="1"/>
    <cellStyle name="Hyperlink" xfId="1214" builtinId="8" hidden="1"/>
    <cellStyle name="Hyperlink" xfId="1216" builtinId="8" hidden="1"/>
    <cellStyle name="Hyperlink" xfId="1218" builtinId="8" hidden="1"/>
    <cellStyle name="Hyperlink" xfId="1220" builtinId="8" hidden="1"/>
    <cellStyle name="Hyperlink" xfId="1222" builtinId="8" hidden="1"/>
    <cellStyle name="Hyperlink" xfId="1224" builtinId="8" hidden="1"/>
    <cellStyle name="Hyperlink" xfId="1226" builtinId="8" hidden="1"/>
    <cellStyle name="Hyperlink" xfId="1228" builtinId="8" hidden="1"/>
    <cellStyle name="Hyperlink" xfId="1230" builtinId="8" hidden="1"/>
    <cellStyle name="Hyperlink" xfId="1232" builtinId="8" hidden="1"/>
    <cellStyle name="Hyperlink" xfId="1234" builtinId="8" hidden="1"/>
    <cellStyle name="Hyperlink" xfId="1236" builtinId="8" hidden="1"/>
    <cellStyle name="Hyperlink" xfId="1238" builtinId="8" hidden="1"/>
    <cellStyle name="Normal" xfId="0" builtinId="0"/>
    <cellStyle name="Normal 2" xfId="467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175"/>
  <sheetViews>
    <sheetView tabSelected="1" topLeftCell="CB1" workbookViewId="0">
      <selection activeCell="CT35" sqref="CT35"/>
    </sheetView>
  </sheetViews>
  <sheetFormatPr baseColWidth="10" defaultRowHeight="15" x14ac:dyDescent="0"/>
  <cols>
    <col min="1" max="1" width="14.1640625" customWidth="1"/>
    <col min="2" max="2" width="19" customWidth="1"/>
    <col min="3" max="3" width="13.5" customWidth="1"/>
    <col min="13" max="13" width="10.83203125" customWidth="1"/>
    <col min="14" max="14" width="14.1640625" customWidth="1"/>
    <col min="15" max="15" width="16" customWidth="1"/>
    <col min="16" max="16" width="12.33203125" customWidth="1"/>
    <col min="17" max="17" width="17.83203125" customWidth="1"/>
    <col min="18" max="18" width="16.1640625" customWidth="1"/>
    <col min="19" max="21" width="12.5" bestFit="1" customWidth="1"/>
    <col min="22" max="22" width="15.6640625" customWidth="1"/>
    <col min="23" max="23" width="13.6640625" customWidth="1"/>
    <col min="24" max="24" width="13.5" bestFit="1" customWidth="1"/>
    <col min="25" max="25" width="14.6640625" customWidth="1"/>
    <col min="26" max="27" width="12.5" bestFit="1" customWidth="1"/>
    <col min="53" max="58" width="12.83203125" bestFit="1" customWidth="1"/>
    <col min="83" max="83" width="12.6640625" customWidth="1"/>
    <col min="86" max="86" width="15.83203125" customWidth="1"/>
  </cols>
  <sheetData>
    <row r="1" spans="1:118">
      <c r="B1" s="35"/>
      <c r="C1" s="35"/>
      <c r="L1" s="8"/>
      <c r="M1" s="53" t="s">
        <v>59</v>
      </c>
      <c r="N1" s="53"/>
      <c r="O1" s="53"/>
      <c r="P1" s="54">
        <v>42830</v>
      </c>
      <c r="Q1" s="53"/>
      <c r="R1" s="53"/>
      <c r="S1" s="53"/>
      <c r="T1" s="53"/>
      <c r="U1" s="21"/>
      <c r="V1" s="21"/>
      <c r="W1" s="21"/>
      <c r="X1" s="21"/>
      <c r="Y1" s="21"/>
      <c r="Z1" s="21"/>
      <c r="AA1" s="21"/>
      <c r="AF1" s="33" t="s">
        <v>79</v>
      </c>
      <c r="AG1" s="33"/>
      <c r="AH1" s="76">
        <v>42831</v>
      </c>
      <c r="AI1" s="33"/>
      <c r="AJ1" s="33"/>
      <c r="AK1" s="33"/>
      <c r="AL1" s="33"/>
      <c r="AM1" s="33"/>
      <c r="AN1" s="33"/>
      <c r="AZ1" s="33" t="s">
        <v>100</v>
      </c>
      <c r="BA1" s="33"/>
      <c r="BB1" s="33"/>
      <c r="BC1" s="33"/>
      <c r="BD1" s="33"/>
      <c r="BE1" s="33"/>
      <c r="BF1" s="33"/>
      <c r="BG1" s="33"/>
      <c r="BH1" s="33"/>
      <c r="BS1" s="33" t="s">
        <v>113</v>
      </c>
      <c r="BT1" s="33"/>
      <c r="BU1" s="33"/>
      <c r="BV1" s="33"/>
      <c r="BW1" s="33"/>
      <c r="BX1" s="33"/>
      <c r="BY1" s="33"/>
      <c r="BZ1" s="33"/>
      <c r="CA1" s="33"/>
      <c r="CR1" s="5" t="s">
        <v>189</v>
      </c>
      <c r="CS1" s="156">
        <v>43056</v>
      </c>
      <c r="CT1" s="5"/>
      <c r="CU1" s="5"/>
      <c r="CV1" s="5"/>
      <c r="CW1" s="5"/>
    </row>
    <row r="2" spans="1:118">
      <c r="L2" s="8"/>
      <c r="M2" s="53"/>
      <c r="N2" s="53"/>
      <c r="O2" s="53"/>
      <c r="P2" s="53"/>
      <c r="Q2" s="53" t="s">
        <v>35</v>
      </c>
      <c r="R2" s="53"/>
      <c r="S2" s="53"/>
      <c r="T2" s="53"/>
      <c r="U2" s="21"/>
      <c r="V2" s="21"/>
      <c r="W2" s="21"/>
      <c r="X2" s="21"/>
      <c r="Y2" s="21"/>
      <c r="Z2" s="21"/>
      <c r="AA2" s="21"/>
      <c r="AF2" s="33"/>
      <c r="AG2" s="33"/>
      <c r="AH2" s="33"/>
      <c r="AI2" s="33"/>
      <c r="AJ2" s="33"/>
      <c r="AK2" s="33"/>
      <c r="AL2" s="33"/>
      <c r="AM2" s="33"/>
      <c r="AN2" s="33"/>
      <c r="AZ2" s="76">
        <v>42948</v>
      </c>
      <c r="BA2" s="33"/>
      <c r="BB2" s="33" t="s">
        <v>88</v>
      </c>
      <c r="BC2" s="33"/>
      <c r="BD2" s="33"/>
      <c r="BE2" s="33"/>
      <c r="BF2" s="33"/>
      <c r="BG2" s="33" t="s">
        <v>89</v>
      </c>
      <c r="BH2" s="33"/>
      <c r="BS2" s="76">
        <v>42958</v>
      </c>
      <c r="BT2" s="33"/>
      <c r="BU2" s="33" t="s">
        <v>88</v>
      </c>
      <c r="BV2" s="33"/>
      <c r="BW2" s="33"/>
      <c r="BX2" s="33"/>
      <c r="BY2" s="33"/>
      <c r="BZ2" s="33" t="s">
        <v>89</v>
      </c>
      <c r="CA2" s="33"/>
      <c r="CR2" s="5" t="s">
        <v>99</v>
      </c>
      <c r="CS2" s="5"/>
      <c r="CT2" s="5"/>
      <c r="CU2" s="5"/>
      <c r="CV2" s="5"/>
      <c r="CW2" s="5"/>
    </row>
    <row r="3" spans="1:118">
      <c r="A3" s="33" t="s">
        <v>55</v>
      </c>
      <c r="B3" s="33"/>
      <c r="C3" s="33"/>
      <c r="D3" s="33"/>
      <c r="E3" s="33"/>
      <c r="F3" s="33"/>
      <c r="G3" s="33"/>
      <c r="L3" s="8"/>
      <c r="M3" s="53"/>
      <c r="N3" s="53"/>
      <c r="O3" s="53" t="s">
        <v>60</v>
      </c>
      <c r="P3" s="53" t="s">
        <v>27</v>
      </c>
      <c r="Q3" s="53" t="s">
        <v>36</v>
      </c>
      <c r="R3" s="53"/>
      <c r="S3" s="53"/>
      <c r="T3" s="53"/>
      <c r="U3" s="21"/>
      <c r="V3" s="21"/>
      <c r="W3" s="21"/>
      <c r="X3" s="21"/>
      <c r="Y3" s="21"/>
      <c r="Z3" s="21"/>
      <c r="AA3" s="21"/>
      <c r="AF3" s="33"/>
      <c r="AG3" s="33"/>
      <c r="AH3" s="33"/>
      <c r="AI3" s="33"/>
      <c r="AJ3" s="33"/>
      <c r="AK3" s="33"/>
      <c r="AL3" s="33"/>
      <c r="AM3" s="33"/>
      <c r="AN3" s="33"/>
      <c r="AZ3" s="33"/>
      <c r="BA3" s="33">
        <v>1</v>
      </c>
      <c r="BB3" s="33" t="s">
        <v>91</v>
      </c>
      <c r="BC3" s="33"/>
      <c r="BD3" s="33"/>
      <c r="BE3" s="33"/>
      <c r="BF3" s="33">
        <v>10</v>
      </c>
      <c r="BG3" s="33" t="s">
        <v>91</v>
      </c>
      <c r="BH3" s="33"/>
      <c r="BS3" s="33"/>
      <c r="BT3" s="33">
        <v>1</v>
      </c>
      <c r="BU3" s="33" t="s">
        <v>91</v>
      </c>
      <c r="BV3" s="33"/>
      <c r="BW3" s="33"/>
      <c r="BX3" s="33"/>
      <c r="BY3" s="33">
        <v>7</v>
      </c>
      <c r="BZ3" s="33" t="s">
        <v>91</v>
      </c>
      <c r="CA3" s="33"/>
    </row>
    <row r="4" spans="1:118">
      <c r="A4" s="33"/>
      <c r="B4" s="33"/>
      <c r="C4" s="33"/>
      <c r="D4" s="33"/>
      <c r="E4" s="33"/>
      <c r="F4" s="33"/>
      <c r="G4" s="33"/>
      <c r="L4" s="8"/>
      <c r="M4" s="53"/>
      <c r="N4" s="53"/>
      <c r="O4" s="53" t="s">
        <v>42</v>
      </c>
      <c r="P4" s="53" t="s">
        <v>27</v>
      </c>
      <c r="Q4" s="53" t="s">
        <v>39</v>
      </c>
      <c r="R4" s="53"/>
      <c r="S4" s="53"/>
      <c r="T4" s="53"/>
      <c r="U4" s="21"/>
      <c r="V4" s="21"/>
      <c r="W4" s="21"/>
      <c r="X4" s="21"/>
      <c r="Y4" s="21"/>
      <c r="Z4" s="21"/>
      <c r="AA4" s="21"/>
      <c r="AF4" s="33"/>
      <c r="AG4" s="33"/>
      <c r="AH4" s="51"/>
      <c r="AI4" s="51"/>
      <c r="AJ4" s="51" t="s">
        <v>35</v>
      </c>
      <c r="AK4" s="51"/>
      <c r="AL4" s="33"/>
      <c r="AM4" s="33"/>
      <c r="AN4" s="33"/>
      <c r="AZ4" s="33"/>
      <c r="BA4" s="33">
        <v>2</v>
      </c>
      <c r="BB4" s="33" t="s">
        <v>92</v>
      </c>
      <c r="BC4" s="33"/>
      <c r="BD4" s="33"/>
      <c r="BE4" s="33"/>
      <c r="BF4" s="33">
        <v>11</v>
      </c>
      <c r="BG4" s="33" t="s">
        <v>92</v>
      </c>
      <c r="BH4" s="33"/>
      <c r="BS4" s="33"/>
      <c r="BT4" s="33">
        <v>2</v>
      </c>
      <c r="BU4" s="33" t="s">
        <v>92</v>
      </c>
      <c r="BV4" s="33"/>
      <c r="BW4" s="33"/>
      <c r="BX4" s="33"/>
      <c r="BY4" s="33">
        <v>8</v>
      </c>
      <c r="BZ4" s="33" t="s">
        <v>92</v>
      </c>
      <c r="CA4" s="33"/>
      <c r="CU4" s="43"/>
      <c r="CV4" s="44" t="s">
        <v>187</v>
      </c>
      <c r="CW4" s="43"/>
      <c r="CX4" s="43"/>
    </row>
    <row r="5" spans="1:118">
      <c r="A5" s="33">
        <v>1</v>
      </c>
      <c r="B5" s="51" t="s">
        <v>37</v>
      </c>
      <c r="C5" s="51" t="s">
        <v>38</v>
      </c>
      <c r="D5" s="51" t="s">
        <v>35</v>
      </c>
      <c r="E5" s="51"/>
      <c r="F5" s="33"/>
      <c r="G5" s="33"/>
      <c r="L5" s="8"/>
      <c r="M5" s="53"/>
      <c r="N5" s="53"/>
      <c r="O5" s="53" t="s">
        <v>61</v>
      </c>
      <c r="P5" s="53" t="s">
        <v>27</v>
      </c>
      <c r="Q5" s="53" t="s">
        <v>40</v>
      </c>
      <c r="R5" s="53"/>
      <c r="S5" s="53"/>
      <c r="T5" s="53"/>
      <c r="U5" s="21"/>
      <c r="V5" s="21"/>
      <c r="W5" s="21"/>
      <c r="X5" s="21"/>
      <c r="Y5" s="21"/>
      <c r="Z5" s="21"/>
      <c r="AA5" s="21"/>
      <c r="AF5" s="33"/>
      <c r="AG5" s="33"/>
      <c r="AH5" s="33"/>
      <c r="AI5" s="33"/>
      <c r="AJ5" s="51" t="s">
        <v>36</v>
      </c>
      <c r="AK5" s="51"/>
      <c r="AL5" s="33"/>
      <c r="AM5" s="33"/>
      <c r="AN5" s="33"/>
      <c r="AZ5" s="33"/>
      <c r="BA5" s="33">
        <v>3</v>
      </c>
      <c r="BB5" s="33" t="s">
        <v>93</v>
      </c>
      <c r="BC5" s="33"/>
      <c r="BD5" s="33"/>
      <c r="BE5" s="33"/>
      <c r="BF5" s="33">
        <v>12</v>
      </c>
      <c r="BG5" s="33" t="s">
        <v>93</v>
      </c>
      <c r="BH5" s="33"/>
      <c r="BS5" s="33"/>
      <c r="BT5" s="33">
        <v>3</v>
      </c>
      <c r="BU5" s="33" t="s">
        <v>93</v>
      </c>
      <c r="BV5" s="33"/>
      <c r="BW5" s="33"/>
      <c r="BX5" s="33"/>
      <c r="BY5" s="33">
        <v>9</v>
      </c>
      <c r="BZ5" s="33" t="s">
        <v>93</v>
      </c>
      <c r="CA5" s="33"/>
    </row>
    <row r="6" spans="1:118">
      <c r="A6" s="33">
        <v>2</v>
      </c>
      <c r="B6" s="52" t="s">
        <v>45</v>
      </c>
      <c r="C6" s="51" t="s">
        <v>27</v>
      </c>
      <c r="D6" s="51" t="s">
        <v>36</v>
      </c>
      <c r="E6" s="51"/>
      <c r="F6" s="33"/>
      <c r="G6" s="33"/>
      <c r="I6" s="35"/>
      <c r="J6" s="35"/>
      <c r="K6" s="35"/>
      <c r="L6" s="36"/>
      <c r="M6" s="53"/>
      <c r="N6" s="53"/>
      <c r="O6" s="53" t="s">
        <v>62</v>
      </c>
      <c r="P6" s="53" t="s">
        <v>27</v>
      </c>
      <c r="Q6" s="53"/>
      <c r="R6" s="53"/>
      <c r="S6" s="53"/>
      <c r="T6" s="53"/>
      <c r="U6" s="21"/>
      <c r="V6" s="21"/>
      <c r="W6" s="21"/>
      <c r="X6" s="21"/>
      <c r="Y6" s="21"/>
      <c r="Z6" s="21"/>
      <c r="AA6" s="21"/>
      <c r="AF6" s="33"/>
      <c r="AG6" s="33">
        <v>1</v>
      </c>
      <c r="AH6" s="51" t="s">
        <v>60</v>
      </c>
      <c r="AI6" s="77" t="s">
        <v>80</v>
      </c>
      <c r="AJ6" s="51" t="s">
        <v>39</v>
      </c>
      <c r="AK6" s="51"/>
      <c r="AL6" s="33"/>
      <c r="AM6" s="33"/>
      <c r="AN6" s="33"/>
      <c r="AZ6" s="33"/>
      <c r="BA6" s="33">
        <v>4</v>
      </c>
      <c r="BB6" s="33" t="s">
        <v>94</v>
      </c>
      <c r="BC6" s="33"/>
      <c r="BD6" s="33"/>
      <c r="BE6" s="33"/>
      <c r="BF6" s="33">
        <v>13</v>
      </c>
      <c r="BG6" s="33" t="s">
        <v>94</v>
      </c>
      <c r="BH6" s="33"/>
      <c r="BS6" s="33"/>
      <c r="BT6" s="33">
        <v>4</v>
      </c>
      <c r="BU6" s="33" t="s">
        <v>94</v>
      </c>
      <c r="BV6" s="33"/>
      <c r="BW6" s="33"/>
      <c r="BX6" s="33"/>
      <c r="BY6" s="33">
        <v>10</v>
      </c>
      <c r="BZ6" s="33" t="s">
        <v>94</v>
      </c>
      <c r="CA6" s="33"/>
      <c r="CI6" s="5"/>
      <c r="CJ6" s="157" t="s">
        <v>164</v>
      </c>
      <c r="CK6" s="5"/>
      <c r="CL6" s="5"/>
      <c r="CM6" s="5"/>
    </row>
    <row r="7" spans="1:118">
      <c r="A7" s="33">
        <v>3</v>
      </c>
      <c r="B7" s="52" t="s">
        <v>46</v>
      </c>
      <c r="C7" s="51" t="s">
        <v>27</v>
      </c>
      <c r="D7" s="51" t="s">
        <v>39</v>
      </c>
      <c r="E7" s="51"/>
      <c r="F7" s="33"/>
      <c r="G7" s="33"/>
      <c r="L7" s="8"/>
      <c r="M7" s="53"/>
      <c r="N7" s="53"/>
      <c r="O7" s="53" t="s">
        <v>63</v>
      </c>
      <c r="P7" s="53" t="s">
        <v>27</v>
      </c>
      <c r="Q7" s="53"/>
      <c r="R7" s="53"/>
      <c r="S7" s="53"/>
      <c r="T7" s="53"/>
      <c r="U7" s="21"/>
      <c r="V7" s="21"/>
      <c r="W7" s="21"/>
      <c r="X7" s="21"/>
      <c r="Y7" s="21"/>
      <c r="Z7" s="21"/>
      <c r="AA7" s="21"/>
      <c r="AF7" s="33"/>
      <c r="AG7" s="33">
        <v>3</v>
      </c>
      <c r="AH7" s="51" t="s">
        <v>61</v>
      </c>
      <c r="AI7" s="77" t="s">
        <v>80</v>
      </c>
      <c r="AJ7" s="51" t="s">
        <v>40</v>
      </c>
      <c r="AK7" s="51"/>
      <c r="AL7" s="33"/>
      <c r="AM7" s="33"/>
      <c r="AN7" s="33"/>
      <c r="AZ7" s="33"/>
      <c r="BA7" s="33">
        <v>5</v>
      </c>
      <c r="BB7" s="33" t="s">
        <v>95</v>
      </c>
      <c r="BC7" s="33"/>
      <c r="BD7" s="33"/>
      <c r="BE7" s="33"/>
      <c r="BF7" s="33">
        <v>14</v>
      </c>
      <c r="BG7" s="33" t="s">
        <v>95</v>
      </c>
      <c r="BH7" s="33"/>
      <c r="BS7" s="33"/>
      <c r="BT7" s="33">
        <v>5</v>
      </c>
      <c r="BU7" s="33" t="s">
        <v>95</v>
      </c>
      <c r="BV7" s="33"/>
      <c r="BW7" s="33"/>
      <c r="BX7" s="33"/>
      <c r="BY7" s="33">
        <v>11</v>
      </c>
      <c r="BZ7" s="33" t="s">
        <v>95</v>
      </c>
      <c r="CA7" s="33"/>
      <c r="CI7" s="5"/>
      <c r="CJ7" s="5" t="s">
        <v>163</v>
      </c>
      <c r="CK7" s="5"/>
      <c r="CL7" s="5"/>
      <c r="CM7" s="5"/>
      <c r="DK7" s="3"/>
      <c r="DL7" s="3">
        <v>1</v>
      </c>
      <c r="DM7" s="3" t="s">
        <v>170</v>
      </c>
      <c r="DN7" s="3"/>
    </row>
    <row r="8" spans="1:118">
      <c r="A8" s="33">
        <v>4</v>
      </c>
      <c r="B8" s="52" t="s">
        <v>47</v>
      </c>
      <c r="C8" s="51" t="s">
        <v>27</v>
      </c>
      <c r="D8" s="51" t="s">
        <v>40</v>
      </c>
      <c r="E8" s="51"/>
      <c r="F8" s="33"/>
      <c r="G8" s="33"/>
      <c r="L8" s="8"/>
      <c r="M8" s="53"/>
      <c r="N8" s="53"/>
      <c r="O8" s="53" t="s">
        <v>64</v>
      </c>
      <c r="P8" s="53" t="s">
        <v>27</v>
      </c>
      <c r="Q8" s="53"/>
      <c r="R8" s="53"/>
      <c r="S8" s="53"/>
      <c r="T8" s="53"/>
      <c r="U8" s="21"/>
      <c r="V8" s="21"/>
      <c r="W8" s="21"/>
      <c r="X8" s="21"/>
      <c r="Y8" s="21"/>
      <c r="Z8" s="21"/>
      <c r="AA8" s="21"/>
      <c r="AF8" s="33"/>
      <c r="AG8" s="33">
        <v>4</v>
      </c>
      <c r="AH8" s="51" t="s">
        <v>63</v>
      </c>
      <c r="AI8" s="77" t="s">
        <v>80</v>
      </c>
      <c r="AJ8" s="51"/>
      <c r="AK8" s="51"/>
      <c r="AL8" s="33"/>
      <c r="AM8" s="33"/>
      <c r="AN8" s="33"/>
      <c r="AZ8" s="33"/>
      <c r="BA8" s="33">
        <v>6</v>
      </c>
      <c r="BB8" s="33" t="s">
        <v>96</v>
      </c>
      <c r="BC8" s="33"/>
      <c r="BD8" s="33"/>
      <c r="BE8" s="33"/>
      <c r="BF8" s="33">
        <v>15</v>
      </c>
      <c r="BG8" s="33" t="s">
        <v>96</v>
      </c>
      <c r="BH8" s="33"/>
      <c r="BS8" s="33"/>
      <c r="BT8" s="33">
        <v>6</v>
      </c>
      <c r="BU8" s="33" t="s">
        <v>107</v>
      </c>
      <c r="BV8" s="33"/>
      <c r="BW8" s="33"/>
      <c r="BX8" s="33"/>
      <c r="BY8" s="33">
        <v>12</v>
      </c>
      <c r="BZ8" s="33" t="s">
        <v>107</v>
      </c>
      <c r="CA8" s="33"/>
      <c r="DK8" s="3"/>
      <c r="DL8" s="3">
        <v>2</v>
      </c>
      <c r="DM8" s="3" t="s">
        <v>124</v>
      </c>
      <c r="DN8" s="3"/>
    </row>
    <row r="9" spans="1:118">
      <c r="A9" s="33">
        <v>5</v>
      </c>
      <c r="B9" s="52" t="s">
        <v>48</v>
      </c>
      <c r="C9" s="51" t="s">
        <v>27</v>
      </c>
      <c r="D9" s="51"/>
      <c r="E9" s="51"/>
      <c r="F9" s="33"/>
      <c r="G9" s="33"/>
      <c r="L9" s="8"/>
      <c r="M9" s="53"/>
      <c r="N9" s="53"/>
      <c r="O9" s="53" t="s">
        <v>65</v>
      </c>
      <c r="P9" s="53" t="s">
        <v>27</v>
      </c>
      <c r="Q9" s="53"/>
      <c r="R9" s="53"/>
      <c r="S9" s="53"/>
      <c r="T9" s="53"/>
      <c r="U9" s="21"/>
      <c r="V9" s="21"/>
      <c r="W9" s="21"/>
      <c r="X9" s="21"/>
      <c r="Y9" s="21"/>
      <c r="Z9" s="21"/>
      <c r="AA9" s="21"/>
      <c r="AF9" s="33"/>
      <c r="AG9" s="33">
        <v>5</v>
      </c>
      <c r="AH9" s="51" t="s">
        <v>62</v>
      </c>
      <c r="AI9" s="77" t="s">
        <v>80</v>
      </c>
      <c r="AJ9" s="51"/>
      <c r="AK9" s="51"/>
      <c r="AL9" s="33"/>
      <c r="AM9" s="33"/>
      <c r="AN9" s="33"/>
      <c r="AZ9" s="33"/>
      <c r="BA9" s="33">
        <v>7</v>
      </c>
      <c r="BB9" s="33" t="s">
        <v>97</v>
      </c>
      <c r="BC9" s="33"/>
      <c r="BD9" s="33"/>
      <c r="BE9" s="33"/>
      <c r="BF9" s="33">
        <v>16</v>
      </c>
      <c r="BG9" s="33" t="s">
        <v>97</v>
      </c>
      <c r="BH9" s="33"/>
      <c r="BS9" s="33"/>
      <c r="BT9" s="33"/>
      <c r="BU9" s="33"/>
      <c r="BV9" s="33"/>
      <c r="BW9" s="33"/>
      <c r="BX9" s="33"/>
      <c r="BY9" s="33"/>
      <c r="BZ9" s="33"/>
      <c r="CA9" s="33"/>
      <c r="CR9" t="s">
        <v>175</v>
      </c>
      <c r="CT9" t="s">
        <v>176</v>
      </c>
      <c r="DK9" s="3"/>
      <c r="DL9" s="3">
        <v>3</v>
      </c>
      <c r="DM9" s="3" t="s">
        <v>42</v>
      </c>
      <c r="DN9" s="3"/>
    </row>
    <row r="10" spans="1:118">
      <c r="B10" s="35"/>
      <c r="C10" s="35"/>
      <c r="D10" s="35"/>
      <c r="E10" s="35"/>
      <c r="L10" s="8"/>
      <c r="M10" s="53"/>
      <c r="N10" s="53"/>
      <c r="O10" s="53" t="s">
        <v>66</v>
      </c>
      <c r="P10" s="53" t="s">
        <v>27</v>
      </c>
      <c r="Q10" s="53"/>
      <c r="R10" s="53"/>
      <c r="S10" s="53"/>
      <c r="T10" s="53"/>
      <c r="U10" s="43"/>
      <c r="V10" s="44" t="s">
        <v>19</v>
      </c>
      <c r="W10" s="43"/>
      <c r="X10" s="43"/>
      <c r="Y10" s="21"/>
      <c r="Z10" s="21"/>
      <c r="AA10" s="21"/>
      <c r="AF10" s="33"/>
      <c r="AG10" s="33">
        <v>6</v>
      </c>
      <c r="AH10" s="51" t="s">
        <v>64</v>
      </c>
      <c r="AI10" s="77" t="s">
        <v>80</v>
      </c>
      <c r="AJ10" s="51"/>
      <c r="AK10" s="51"/>
      <c r="AL10" s="33"/>
      <c r="AM10" s="33"/>
      <c r="AN10" s="33"/>
      <c r="AZ10" s="33"/>
      <c r="BA10" s="33">
        <v>8</v>
      </c>
      <c r="BB10" s="33" t="s">
        <v>107</v>
      </c>
      <c r="BC10" s="33"/>
      <c r="BD10" s="33"/>
      <c r="BE10" s="33"/>
      <c r="BF10" s="33">
        <v>17</v>
      </c>
      <c r="BG10" s="33" t="s">
        <v>107</v>
      </c>
      <c r="BH10" s="33"/>
      <c r="BS10" s="33"/>
      <c r="BT10" s="33"/>
      <c r="BU10" s="33"/>
      <c r="BV10" s="33"/>
      <c r="BW10" s="33"/>
      <c r="BX10" s="33"/>
      <c r="BY10" s="33"/>
      <c r="BZ10" s="33"/>
      <c r="CA10" s="33"/>
      <c r="CJ10" s="8"/>
      <c r="CK10" s="8"/>
      <c r="CR10" t="s">
        <v>177</v>
      </c>
      <c r="CS10" s="2" t="s">
        <v>2</v>
      </c>
      <c r="CT10" s="2">
        <v>1</v>
      </c>
      <c r="CU10" s="2">
        <v>2</v>
      </c>
      <c r="CV10" s="2">
        <v>3</v>
      </c>
      <c r="CW10" s="2">
        <v>4</v>
      </c>
      <c r="CX10" s="2">
        <v>5</v>
      </c>
      <c r="CY10" s="2">
        <v>6</v>
      </c>
      <c r="CZ10" s="2">
        <v>7</v>
      </c>
      <c r="DA10" s="2">
        <v>8</v>
      </c>
      <c r="DB10" s="2">
        <v>9</v>
      </c>
      <c r="DC10" s="2">
        <v>10</v>
      </c>
      <c r="DD10" s="2">
        <v>11</v>
      </c>
      <c r="DE10" s="2">
        <v>12</v>
      </c>
      <c r="DK10" s="3"/>
      <c r="DL10" s="3">
        <v>4</v>
      </c>
      <c r="DM10" s="3" t="s">
        <v>125</v>
      </c>
      <c r="DN10" s="3"/>
    </row>
    <row r="11" spans="1:118">
      <c r="C11" s="12"/>
      <c r="D11" s="43"/>
      <c r="E11" s="44" t="s">
        <v>16</v>
      </c>
      <c r="F11" s="43"/>
      <c r="G11" s="43"/>
      <c r="H11" s="12" t="s">
        <v>140</v>
      </c>
      <c r="I11" s="12"/>
      <c r="J11" s="12"/>
      <c r="K11" s="8"/>
      <c r="L11" s="8"/>
      <c r="M11" s="53"/>
      <c r="N11" s="53"/>
      <c r="O11" s="53" t="s">
        <v>67</v>
      </c>
      <c r="P11" s="53" t="s">
        <v>27</v>
      </c>
      <c r="Q11" s="53"/>
      <c r="R11" s="53"/>
      <c r="S11" s="53"/>
      <c r="T11" s="53"/>
      <c r="U11" s="21"/>
      <c r="V11" s="21"/>
      <c r="W11" s="21"/>
      <c r="X11" s="21"/>
      <c r="Y11" s="21"/>
      <c r="Z11" s="21"/>
      <c r="AA11" s="21"/>
      <c r="AF11" s="33"/>
      <c r="AG11" s="33">
        <v>7</v>
      </c>
      <c r="AH11" s="51" t="s">
        <v>0</v>
      </c>
      <c r="AI11" s="77" t="s">
        <v>80</v>
      </c>
      <c r="AJ11" s="51"/>
      <c r="AK11" s="51"/>
      <c r="AL11" s="33"/>
      <c r="AM11" s="33"/>
      <c r="AN11" s="33"/>
      <c r="AZ11" s="33"/>
      <c r="BA11" s="33">
        <v>9</v>
      </c>
      <c r="BB11" s="33" t="s">
        <v>98</v>
      </c>
      <c r="BC11" s="33"/>
      <c r="BD11" s="33"/>
      <c r="BE11" s="33"/>
      <c r="BF11" s="33">
        <v>18</v>
      </c>
      <c r="BG11" s="33" t="s">
        <v>98</v>
      </c>
      <c r="BH11" s="33"/>
      <c r="BS11" s="33"/>
      <c r="BT11" s="33"/>
      <c r="BU11" s="33"/>
      <c r="BV11" s="33"/>
      <c r="BW11" s="33"/>
      <c r="BX11" s="33"/>
      <c r="BY11" s="33"/>
      <c r="BZ11" s="33"/>
      <c r="CA11" s="33"/>
      <c r="CJ11" s="87"/>
      <c r="CK11" s="8"/>
      <c r="CL11" s="43"/>
      <c r="CM11" s="44" t="s">
        <v>165</v>
      </c>
      <c r="CN11" s="43"/>
      <c r="CO11" s="43"/>
      <c r="CR11" t="s">
        <v>117</v>
      </c>
      <c r="CS11" s="2" t="s">
        <v>3</v>
      </c>
      <c r="CT11" s="153">
        <v>1.0435999631881714</v>
      </c>
      <c r="CU11" s="153">
        <v>1.0771000385284424</v>
      </c>
      <c r="CV11" s="153">
        <v>0.92189997434616089</v>
      </c>
      <c r="CW11" s="153">
        <v>1.0455000400543213</v>
      </c>
      <c r="CX11" s="153">
        <v>1.0132999420166016</v>
      </c>
      <c r="CY11" s="153">
        <v>1.0520000457763672</v>
      </c>
      <c r="CZ11" s="153">
        <v>1.0680999755859375</v>
      </c>
      <c r="DA11" s="153">
        <v>1.0384999513626099</v>
      </c>
      <c r="DB11" s="153">
        <v>1.0442999601364136</v>
      </c>
      <c r="DC11" s="153">
        <v>0.99089998006820679</v>
      </c>
      <c r="DD11" s="153">
        <v>0.88889998197555542</v>
      </c>
      <c r="DE11" s="153">
        <v>0.90920001268386841</v>
      </c>
      <c r="DF11" s="153" t="s">
        <v>13</v>
      </c>
      <c r="DK11" s="3" t="s">
        <v>11</v>
      </c>
      <c r="DL11" s="3">
        <v>5</v>
      </c>
      <c r="DM11" s="3" t="s">
        <v>171</v>
      </c>
      <c r="DN11" s="3"/>
    </row>
    <row r="12" spans="1:118" ht="16" thickBot="1">
      <c r="H12" t="s">
        <v>142</v>
      </c>
      <c r="K12" s="8"/>
      <c r="L12" s="8"/>
      <c r="M12" s="53"/>
      <c r="N12" s="53"/>
      <c r="O12" s="53" t="s">
        <v>68</v>
      </c>
      <c r="P12" s="53" t="s">
        <v>27</v>
      </c>
      <c r="Q12" s="53"/>
      <c r="R12" s="53"/>
      <c r="S12" s="53"/>
      <c r="T12" s="53"/>
      <c r="U12" s="21"/>
      <c r="V12" s="21" t="s">
        <v>143</v>
      </c>
      <c r="W12" s="21"/>
      <c r="X12" s="21"/>
      <c r="Y12" s="21"/>
      <c r="Z12" s="21"/>
      <c r="AA12" s="21"/>
      <c r="AF12" s="33"/>
      <c r="AG12" s="33">
        <v>8</v>
      </c>
      <c r="AH12" s="51" t="s">
        <v>65</v>
      </c>
      <c r="AI12" s="77" t="s">
        <v>80</v>
      </c>
      <c r="AJ12" s="51"/>
      <c r="AK12" s="51"/>
      <c r="AL12" s="33"/>
      <c r="AM12" s="33"/>
      <c r="AN12" s="33"/>
      <c r="AZ12" s="33"/>
      <c r="BA12" s="33"/>
      <c r="BB12" s="33"/>
      <c r="BC12" s="33"/>
      <c r="BD12" s="33"/>
      <c r="BE12" s="33"/>
      <c r="BF12" s="33"/>
      <c r="BG12" s="33"/>
      <c r="BH12" s="33"/>
      <c r="BS12" s="33"/>
      <c r="BT12" s="33"/>
      <c r="BU12" s="33"/>
      <c r="BV12" s="33"/>
      <c r="BW12" s="33"/>
      <c r="BX12" s="33"/>
      <c r="BY12" s="33"/>
      <c r="BZ12" s="33"/>
      <c r="CA12" s="33"/>
      <c r="CJ12" s="8"/>
      <c r="CK12" s="8"/>
      <c r="CM12" t="s">
        <v>162</v>
      </c>
      <c r="CS12" s="2" t="s">
        <v>4</v>
      </c>
      <c r="CT12" s="4">
        <v>1.0601999759674072</v>
      </c>
      <c r="CU12" s="4">
        <v>1.0914000272750854</v>
      </c>
      <c r="CV12" s="4">
        <v>0.9408000111579895</v>
      </c>
      <c r="CW12" s="4">
        <v>1.0530999898910522</v>
      </c>
      <c r="CX12" s="4">
        <v>1.0506999492645264</v>
      </c>
      <c r="CY12" s="4">
        <v>1.0712000131607056</v>
      </c>
      <c r="CZ12" s="4">
        <v>1.0587999820709229</v>
      </c>
      <c r="DA12" s="4">
        <v>1.0507999658584595</v>
      </c>
      <c r="DB12" s="4">
        <v>1.0592999458312988</v>
      </c>
      <c r="DC12" s="4">
        <v>1.0105999708175659</v>
      </c>
      <c r="DD12" s="4">
        <v>0.92489999532699585</v>
      </c>
      <c r="DE12" s="4">
        <v>0.86510002613067627</v>
      </c>
      <c r="DF12" s="4" t="s">
        <v>14</v>
      </c>
      <c r="DH12" t="s">
        <v>192</v>
      </c>
      <c r="DI12" s="1" t="s">
        <v>178</v>
      </c>
      <c r="DJ12" s="1"/>
      <c r="DK12" s="3" t="s">
        <v>108</v>
      </c>
      <c r="DL12" s="3">
        <v>6</v>
      </c>
      <c r="DM12" s="3" t="s">
        <v>172</v>
      </c>
      <c r="DN12" s="3"/>
    </row>
    <row r="13" spans="1:118">
      <c r="A13" s="137" t="s">
        <v>54</v>
      </c>
      <c r="B13" s="138"/>
      <c r="C13" s="106"/>
      <c r="D13" s="106"/>
      <c r="E13" s="106"/>
      <c r="F13" s="106"/>
      <c r="G13" s="106"/>
      <c r="H13" s="106"/>
      <c r="I13" s="106"/>
      <c r="J13" s="106"/>
      <c r="K13" s="139"/>
      <c r="L13" s="139"/>
      <c r="M13" s="140"/>
      <c r="N13" s="53"/>
      <c r="O13" s="53" t="s">
        <v>69</v>
      </c>
      <c r="P13" s="53" t="s">
        <v>27</v>
      </c>
      <c r="Q13" s="53"/>
      <c r="R13" s="53"/>
      <c r="S13" s="53"/>
      <c r="T13" s="53"/>
      <c r="U13" s="21"/>
      <c r="V13" s="21" t="s">
        <v>144</v>
      </c>
      <c r="W13" s="21"/>
      <c r="X13" s="21"/>
      <c r="Y13" s="21"/>
      <c r="Z13" s="21"/>
      <c r="AA13" s="21"/>
      <c r="AF13" s="33"/>
      <c r="AG13" s="33">
        <v>9</v>
      </c>
      <c r="AH13" s="51" t="s">
        <v>66</v>
      </c>
      <c r="AI13" s="77" t="s">
        <v>80</v>
      </c>
      <c r="AJ13" s="51"/>
      <c r="AK13" s="51"/>
      <c r="AL13" s="33"/>
      <c r="AM13" s="33"/>
      <c r="AN13" s="33"/>
      <c r="AP13" s="43"/>
      <c r="AQ13" s="44" t="s">
        <v>21</v>
      </c>
      <c r="AR13" s="43"/>
      <c r="AS13" s="43"/>
      <c r="AZ13" s="33"/>
      <c r="BA13" s="33"/>
      <c r="BB13" s="33"/>
      <c r="BC13" s="33"/>
      <c r="BD13" s="33"/>
      <c r="BE13" s="33"/>
      <c r="BF13" s="33"/>
      <c r="BG13" s="33"/>
      <c r="BH13" s="33"/>
      <c r="BJ13" s="43"/>
      <c r="BK13" s="44" t="s">
        <v>101</v>
      </c>
      <c r="BL13" s="43"/>
      <c r="BM13" s="43"/>
      <c r="BS13" s="33"/>
      <c r="BT13" s="33"/>
      <c r="BU13" s="33"/>
      <c r="BV13" s="33"/>
      <c r="BW13" s="33"/>
      <c r="BX13" s="33"/>
      <c r="BY13" s="33"/>
      <c r="BZ13" s="33"/>
      <c r="CA13" s="33"/>
      <c r="CC13" s="43"/>
      <c r="CD13" s="44" t="s">
        <v>116</v>
      </c>
      <c r="CE13" s="43"/>
      <c r="CF13" s="43"/>
      <c r="CJ13" s="8"/>
      <c r="CK13" s="8"/>
      <c r="CM13" t="s">
        <v>167</v>
      </c>
      <c r="CS13" s="2" t="s">
        <v>5</v>
      </c>
      <c r="CT13" s="18">
        <v>1.0742000341415405</v>
      </c>
      <c r="CU13" s="18">
        <v>1.0657000541687012</v>
      </c>
      <c r="CV13" s="18">
        <v>0.94609999656677246</v>
      </c>
      <c r="CW13" s="18">
        <v>1.052899956703186</v>
      </c>
      <c r="CX13" s="18">
        <v>1.0735000371932983</v>
      </c>
      <c r="CY13" s="18">
        <v>1.0480999946594238</v>
      </c>
      <c r="CZ13" s="18">
        <v>1.0729999542236328</v>
      </c>
      <c r="DA13" s="18">
        <v>1.035599946975708</v>
      </c>
      <c r="DB13" s="18">
        <v>1.0347000360488892</v>
      </c>
      <c r="DC13" s="18">
        <v>0.96369999647140503</v>
      </c>
      <c r="DD13" s="18">
        <v>0.89429998397827148</v>
      </c>
      <c r="DE13" s="18">
        <v>0.83980000019073486</v>
      </c>
      <c r="DF13" s="18" t="s">
        <v>24</v>
      </c>
      <c r="DI13" s="1" t="s">
        <v>182</v>
      </c>
      <c r="DK13" s="3"/>
      <c r="DL13" s="3">
        <v>7</v>
      </c>
      <c r="DM13" s="3" t="s">
        <v>173</v>
      </c>
      <c r="DN13" s="3"/>
    </row>
    <row r="14" spans="1:118">
      <c r="A14" s="111" t="s">
        <v>43</v>
      </c>
      <c r="B14" s="112" t="s">
        <v>44</v>
      </c>
      <c r="C14" s="113" t="s">
        <v>51</v>
      </c>
      <c r="D14" s="113" t="s">
        <v>52</v>
      </c>
      <c r="E14" s="113" t="s">
        <v>53</v>
      </c>
      <c r="F14" s="114" t="s">
        <v>41</v>
      </c>
      <c r="G14" s="113" t="s">
        <v>42</v>
      </c>
      <c r="H14" s="158" t="s">
        <v>29</v>
      </c>
      <c r="I14" s="158"/>
      <c r="J14" s="158"/>
      <c r="K14" s="89"/>
      <c r="L14" s="89"/>
      <c r="M14" s="14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F14" s="33"/>
      <c r="AG14" s="33">
        <v>10</v>
      </c>
      <c r="AH14" s="51" t="s">
        <v>67</v>
      </c>
      <c r="AI14" s="77" t="s">
        <v>80</v>
      </c>
      <c r="AJ14" s="51"/>
      <c r="AK14" s="51"/>
      <c r="AL14" s="33"/>
      <c r="AM14" s="33"/>
      <c r="AN14" s="33"/>
      <c r="AQ14" t="s">
        <v>145</v>
      </c>
      <c r="AZ14" s="33" t="s">
        <v>99</v>
      </c>
      <c r="BA14" s="33"/>
      <c r="BB14" s="33"/>
      <c r="BC14" s="33"/>
      <c r="BD14" s="33"/>
      <c r="BE14" s="33"/>
      <c r="BF14" s="33"/>
      <c r="BG14" s="33"/>
      <c r="BH14" s="33"/>
      <c r="BK14" t="s">
        <v>159</v>
      </c>
      <c r="BS14" s="33" t="s">
        <v>99</v>
      </c>
      <c r="BT14" s="33"/>
      <c r="BU14" s="33"/>
      <c r="BV14" s="33"/>
      <c r="BW14" s="33"/>
      <c r="BX14" s="33"/>
      <c r="BY14" s="33"/>
      <c r="BZ14" s="33"/>
      <c r="CA14" s="33"/>
      <c r="CD14" t="s">
        <v>159</v>
      </c>
      <c r="CL14" s="33" t="s">
        <v>31</v>
      </c>
      <c r="CM14" s="33"/>
      <c r="CS14" s="2" t="s">
        <v>6</v>
      </c>
      <c r="CT14" s="153">
        <v>0.56919997930526733</v>
      </c>
      <c r="CU14" s="153">
        <v>0.72350001335144043</v>
      </c>
      <c r="CV14" s="153">
        <v>0.99989998340606689</v>
      </c>
      <c r="CW14" s="153">
        <v>0.98589998483657837</v>
      </c>
      <c r="CX14" s="153">
        <v>0.94940000772476196</v>
      </c>
      <c r="CY14" s="153">
        <v>1.003600001335144</v>
      </c>
      <c r="CZ14" s="153">
        <v>0.77160000801086426</v>
      </c>
      <c r="DA14" s="153">
        <v>0.9749000072479248</v>
      </c>
      <c r="DB14" s="153">
        <v>0.95819997787475586</v>
      </c>
      <c r="DC14" s="153">
        <v>0.91439998149871826</v>
      </c>
      <c r="DD14" s="153">
        <v>1.1217000484466553</v>
      </c>
      <c r="DE14" s="153">
        <v>0.79650002717971802</v>
      </c>
      <c r="DF14" s="153" t="s">
        <v>13</v>
      </c>
      <c r="DK14" s="3"/>
      <c r="DL14" s="3">
        <v>8</v>
      </c>
      <c r="DM14" s="3" t="s">
        <v>62</v>
      </c>
      <c r="DN14" s="3"/>
    </row>
    <row r="15" spans="1:118">
      <c r="A15" s="115" t="s">
        <v>49</v>
      </c>
      <c r="B15" s="116" t="s">
        <v>13</v>
      </c>
      <c r="C15" s="117">
        <v>1.0872000455856323</v>
      </c>
      <c r="D15" s="117">
        <v>1.0094000101089478</v>
      </c>
      <c r="E15" s="117">
        <v>1.0166000127792358</v>
      </c>
      <c r="F15" s="117">
        <v>0.98540002107620239</v>
      </c>
      <c r="G15" s="117">
        <v>0.8442000150680542</v>
      </c>
      <c r="H15" s="118">
        <v>5.0700001418590546E-2</v>
      </c>
      <c r="I15" s="118">
        <v>5.2200000733137131E-2</v>
      </c>
      <c r="J15" s="118">
        <v>5.3199999034404755E-2</v>
      </c>
      <c r="K15" s="89"/>
      <c r="L15" s="89"/>
      <c r="M15" s="14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F15" s="33"/>
      <c r="AG15" s="33">
        <v>11</v>
      </c>
      <c r="AH15" s="51" t="s">
        <v>68</v>
      </c>
      <c r="AI15" s="77" t="s">
        <v>80</v>
      </c>
      <c r="AJ15" s="51"/>
      <c r="AK15" s="51"/>
      <c r="AL15" s="33"/>
      <c r="AM15" s="33"/>
      <c r="AN15" s="33"/>
      <c r="AQ15" t="s">
        <v>144</v>
      </c>
      <c r="AZ15" s="33"/>
      <c r="BA15" s="33"/>
      <c r="BB15" s="33"/>
      <c r="BC15" s="33"/>
      <c r="BD15" s="33"/>
      <c r="BE15" s="33"/>
      <c r="BF15" s="33"/>
      <c r="BG15" s="33"/>
      <c r="BH15" s="33"/>
      <c r="BK15" t="s">
        <v>160</v>
      </c>
      <c r="BS15" s="33"/>
      <c r="BT15" s="33"/>
      <c r="BU15" s="33"/>
      <c r="BV15" s="33"/>
      <c r="BW15" s="33"/>
      <c r="BX15" s="33"/>
      <c r="BY15" s="33"/>
      <c r="BZ15" s="33"/>
      <c r="CA15" s="33"/>
      <c r="CD15" t="s">
        <v>160</v>
      </c>
      <c r="CJ15" s="84" t="s">
        <v>12</v>
      </c>
      <c r="CL15" s="83">
        <v>0</v>
      </c>
      <c r="CM15" s="83" t="s">
        <v>27</v>
      </c>
      <c r="CN15" s="3" t="s">
        <v>29</v>
      </c>
      <c r="CS15" s="2" t="s">
        <v>7</v>
      </c>
      <c r="CT15" s="4">
        <v>0.70560002326965332</v>
      </c>
      <c r="CU15" s="4">
        <v>0.72369998693466187</v>
      </c>
      <c r="CV15" s="4">
        <v>0.9715999960899353</v>
      </c>
      <c r="CW15" s="4">
        <v>0.99900001287460327</v>
      </c>
      <c r="CX15" s="4">
        <v>0.92070001363754272</v>
      </c>
      <c r="CY15" s="4">
        <v>1.010200023651123</v>
      </c>
      <c r="CZ15" s="4">
        <v>0.81690001487731934</v>
      </c>
      <c r="DA15" s="4">
        <v>1.0168000459671021</v>
      </c>
      <c r="DB15" s="4">
        <v>0.93480002880096436</v>
      </c>
      <c r="DC15" s="4">
        <v>0.92460000514984131</v>
      </c>
      <c r="DD15" s="4">
        <v>0.96460002660751343</v>
      </c>
      <c r="DE15" s="4">
        <v>1.0022000074386597</v>
      </c>
      <c r="DF15" s="4" t="s">
        <v>14</v>
      </c>
      <c r="DK15" s="3"/>
      <c r="DL15" s="3">
        <v>9</v>
      </c>
      <c r="DM15" s="3" t="s">
        <v>64</v>
      </c>
      <c r="DN15" s="3"/>
    </row>
    <row r="16" spans="1:118">
      <c r="A16" s="115"/>
      <c r="B16" s="116" t="s">
        <v>14</v>
      </c>
      <c r="C16" s="117">
        <v>1.0047999620437622</v>
      </c>
      <c r="D16" s="117">
        <v>0.91619998216628995</v>
      </c>
      <c r="E16" s="117">
        <v>0.91299998760223389</v>
      </c>
      <c r="F16" s="117">
        <v>0.85240000486373901</v>
      </c>
      <c r="G16" s="117">
        <v>0.696399986743927</v>
      </c>
      <c r="H16" s="118">
        <v>5.0599999725818634E-2</v>
      </c>
      <c r="I16" s="118">
        <v>5.2799999713897705E-2</v>
      </c>
      <c r="J16" s="118">
        <v>5.0700001418590546E-2</v>
      </c>
      <c r="K16" s="89"/>
      <c r="L16" s="89"/>
      <c r="M16" s="14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F16" s="33"/>
      <c r="AG16" s="33">
        <v>12</v>
      </c>
      <c r="AH16" s="51" t="s">
        <v>69</v>
      </c>
      <c r="AI16" s="77" t="s">
        <v>80</v>
      </c>
      <c r="AJ16" s="51"/>
      <c r="AK16" s="51"/>
      <c r="AL16" s="33"/>
      <c r="AM16" s="33"/>
      <c r="AN16" s="33"/>
      <c r="CJ16" s="84" t="s">
        <v>1</v>
      </c>
      <c r="CK16" s="14" t="s">
        <v>109</v>
      </c>
      <c r="CL16">
        <v>0.99449998140335083</v>
      </c>
      <c r="CM16">
        <v>0.85519999265670776</v>
      </c>
      <c r="CN16" s="3">
        <v>4.5499999076128006E-2</v>
      </c>
      <c r="CS16" s="2" t="s">
        <v>8</v>
      </c>
      <c r="CT16" s="18">
        <v>0.72289997339248657</v>
      </c>
      <c r="CU16" s="18">
        <v>0.71420001983642578</v>
      </c>
      <c r="CV16" s="18">
        <v>0.90890002250671387</v>
      </c>
      <c r="CW16" s="18">
        <v>0.95679998397827148</v>
      </c>
      <c r="CX16" s="18">
        <v>0.9398999810218811</v>
      </c>
      <c r="CY16" s="18">
        <v>1.0283999443054199</v>
      </c>
      <c r="CZ16" s="18">
        <v>0.78240001201629639</v>
      </c>
      <c r="DA16" s="18">
        <v>1.034000039100647</v>
      </c>
      <c r="DB16" s="18">
        <v>0.96869999170303345</v>
      </c>
      <c r="DC16" s="18">
        <v>0.93029999732971191</v>
      </c>
      <c r="DD16" s="18">
        <v>0.97229999303817749</v>
      </c>
      <c r="DE16" s="18">
        <v>0.7401999831199646</v>
      </c>
      <c r="DF16" s="18" t="s">
        <v>24</v>
      </c>
      <c r="DK16" s="3"/>
      <c r="DL16" s="3">
        <v>10</v>
      </c>
      <c r="DM16" s="3" t="s">
        <v>41</v>
      </c>
      <c r="DN16" s="3"/>
    </row>
    <row r="17" spans="1:118">
      <c r="A17" s="119" t="s">
        <v>50</v>
      </c>
      <c r="B17" s="120" t="s">
        <v>13</v>
      </c>
      <c r="C17" s="117">
        <v>1.2139999866485596</v>
      </c>
      <c r="D17" s="117">
        <v>1.1504000425338745</v>
      </c>
      <c r="E17" s="117">
        <v>1.1491999626159668</v>
      </c>
      <c r="F17" s="117">
        <v>1.1299999952316284</v>
      </c>
      <c r="G17" s="117">
        <v>1.0108000040054321</v>
      </c>
      <c r="H17" s="118">
        <v>5.0099998712539673E-2</v>
      </c>
      <c r="I17" s="118">
        <v>5.0799999386072159E-2</v>
      </c>
      <c r="J17" s="118">
        <v>5.169999971985817E-2</v>
      </c>
      <c r="K17" s="89"/>
      <c r="L17" s="134"/>
      <c r="M17" s="14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F17" s="33"/>
      <c r="AG17" s="33">
        <v>13</v>
      </c>
      <c r="AH17" s="51" t="s">
        <v>81</v>
      </c>
      <c r="AI17" s="77"/>
      <c r="AJ17" s="33"/>
      <c r="AK17" s="33"/>
      <c r="AL17" s="33"/>
      <c r="AM17" s="33"/>
      <c r="AN17" s="33"/>
      <c r="CJ17" s="84"/>
      <c r="CK17" s="14" t="s">
        <v>110</v>
      </c>
      <c r="CL17">
        <v>0.93470001220703125</v>
      </c>
      <c r="CM17">
        <v>0.88289999961853027</v>
      </c>
      <c r="CN17" s="3">
        <v>4.6300001442432404E-2</v>
      </c>
      <c r="CS17" s="2" t="s">
        <v>22</v>
      </c>
      <c r="CT17" s="153">
        <v>0.97670000791549683</v>
      </c>
      <c r="CU17" s="4">
        <v>1.013200044631958</v>
      </c>
      <c r="CV17" s="18">
        <v>1.002500057220459</v>
      </c>
      <c r="CW17" s="6">
        <v>5.3199999034404755E-2</v>
      </c>
      <c r="CX17" s="6">
        <v>4.9800001084804535E-2</v>
      </c>
      <c r="CY17" s="6">
        <v>5.0099998712539673E-2</v>
      </c>
      <c r="CZ17" s="6">
        <v>4.9300000071525574E-2</v>
      </c>
      <c r="DA17" s="6">
        <v>5.0400000065565109E-2</v>
      </c>
      <c r="DB17" s="6">
        <v>5.0599999725818634E-2</v>
      </c>
      <c r="DC17" s="6">
        <v>5.2200000733137131E-2</v>
      </c>
      <c r="DD17" s="6">
        <v>5.090000107884407E-2</v>
      </c>
      <c r="DE17" s="6">
        <v>4.8900000751018524E-2</v>
      </c>
      <c r="DK17" s="3"/>
      <c r="DL17" s="3">
        <v>11</v>
      </c>
      <c r="DM17" s="3" t="s">
        <v>65</v>
      </c>
      <c r="DN17" s="3"/>
    </row>
    <row r="18" spans="1:118">
      <c r="A18" s="119"/>
      <c r="B18" s="120" t="s">
        <v>14</v>
      </c>
      <c r="C18" s="117">
        <v>1.1468000411987305</v>
      </c>
      <c r="D18" s="117">
        <v>1.0659999847412109</v>
      </c>
      <c r="E18" s="117">
        <v>1.0520000457763672</v>
      </c>
      <c r="F18" s="117">
        <v>1.0116000175476074</v>
      </c>
      <c r="G18" s="117">
        <v>0.84960001707077026</v>
      </c>
      <c r="H18" s="118">
        <v>5.4400000721216202E-2</v>
      </c>
      <c r="I18" s="118">
        <v>5.4800000041723251E-2</v>
      </c>
      <c r="J18" s="118">
        <v>5.5300001055002213E-2</v>
      </c>
      <c r="K18" s="89"/>
      <c r="L18" s="135"/>
      <c r="M18" s="141"/>
      <c r="N18" s="21"/>
      <c r="O18" s="62" t="s">
        <v>43</v>
      </c>
      <c r="P18" s="63" t="s">
        <v>60</v>
      </c>
      <c r="Q18" s="63" t="s">
        <v>60</v>
      </c>
      <c r="R18" s="63" t="s">
        <v>42</v>
      </c>
      <c r="S18" s="63" t="s">
        <v>61</v>
      </c>
      <c r="T18" s="63" t="s">
        <v>63</v>
      </c>
      <c r="U18" s="63" t="s">
        <v>62</v>
      </c>
      <c r="V18" s="63" t="s">
        <v>64</v>
      </c>
      <c r="W18" s="63" t="s">
        <v>0</v>
      </c>
      <c r="X18" s="63" t="s">
        <v>0</v>
      </c>
      <c r="Y18" s="63" t="s">
        <v>65</v>
      </c>
      <c r="Z18" s="63" t="s">
        <v>66</v>
      </c>
      <c r="AA18" s="64" t="s">
        <v>67</v>
      </c>
      <c r="AC18" s="8"/>
      <c r="AD18" s="8"/>
      <c r="CT18" s="153" t="s">
        <v>13</v>
      </c>
      <c r="CU18" s="4" t="s">
        <v>14</v>
      </c>
      <c r="CV18" s="18" t="s">
        <v>24</v>
      </c>
      <c r="CW18" s="6"/>
      <c r="CX18" s="6"/>
      <c r="CY18" s="6"/>
      <c r="CZ18" s="6" t="s">
        <v>9</v>
      </c>
      <c r="DA18" s="6"/>
      <c r="DB18" s="6"/>
      <c r="DC18" s="6"/>
      <c r="DD18" s="6"/>
      <c r="DE18" s="6"/>
      <c r="DF18">
        <f>AVERAGE(CW17:DE17)</f>
        <v>5.0600000139739781E-2</v>
      </c>
      <c r="DK18" s="3"/>
      <c r="DL18" s="3">
        <v>12</v>
      </c>
      <c r="DM18" s="3" t="s">
        <v>66</v>
      </c>
      <c r="DN18" s="3"/>
    </row>
    <row r="19" spans="1:118">
      <c r="A19" s="121" t="s">
        <v>18</v>
      </c>
      <c r="B19" s="118">
        <f>AVERAGE(H15:J18)</f>
        <v>5.2275000140070915E-2</v>
      </c>
      <c r="C19" s="32"/>
      <c r="D19" s="32"/>
      <c r="E19" s="32"/>
      <c r="F19" s="32"/>
      <c r="G19" s="32"/>
      <c r="H19" s="32"/>
      <c r="I19" s="32"/>
      <c r="J19" s="32"/>
      <c r="K19" s="89"/>
      <c r="L19" s="134"/>
      <c r="M19" s="141"/>
      <c r="N19" s="21"/>
      <c r="O19" s="62" t="s">
        <v>44</v>
      </c>
      <c r="P19" s="57">
        <v>1</v>
      </c>
      <c r="Q19" s="57">
        <v>2</v>
      </c>
      <c r="R19" s="57">
        <v>3</v>
      </c>
      <c r="S19" s="57">
        <v>4</v>
      </c>
      <c r="T19" s="57">
        <v>5</v>
      </c>
      <c r="U19" s="57">
        <v>6</v>
      </c>
      <c r="V19" s="57">
        <v>7</v>
      </c>
      <c r="W19" s="57">
        <v>8</v>
      </c>
      <c r="X19" s="57">
        <v>9</v>
      </c>
      <c r="Y19" s="57">
        <v>10</v>
      </c>
      <c r="Z19" s="57">
        <v>11</v>
      </c>
      <c r="AA19" s="58">
        <v>12</v>
      </c>
      <c r="AC19" s="8"/>
      <c r="AD19" s="8"/>
      <c r="AI19" s="69">
        <v>1</v>
      </c>
      <c r="AJ19" s="69">
        <v>2</v>
      </c>
      <c r="AK19" s="69">
        <v>3</v>
      </c>
      <c r="AL19" s="69">
        <v>4</v>
      </c>
      <c r="AM19" s="69">
        <v>5</v>
      </c>
      <c r="AN19" s="69">
        <v>6</v>
      </c>
      <c r="AO19" s="69">
        <v>7</v>
      </c>
      <c r="AP19" s="69">
        <v>8</v>
      </c>
      <c r="AQ19" s="69">
        <v>9</v>
      </c>
      <c r="AR19" s="69">
        <v>10</v>
      </c>
      <c r="AS19" s="69">
        <v>11</v>
      </c>
      <c r="AT19" s="69">
        <v>12</v>
      </c>
      <c r="CL19" s="33" t="s">
        <v>31</v>
      </c>
      <c r="CM19" s="33"/>
      <c r="DK19" s="3"/>
      <c r="DL19" s="3">
        <v>13</v>
      </c>
      <c r="DM19" s="3" t="s">
        <v>130</v>
      </c>
      <c r="DN19" s="3"/>
    </row>
    <row r="20" spans="1:118">
      <c r="A20" s="122"/>
      <c r="B20" s="32"/>
      <c r="C20" s="117"/>
      <c r="D20" s="117"/>
      <c r="E20" s="117"/>
      <c r="F20" s="117"/>
      <c r="G20" s="117"/>
      <c r="H20" s="117"/>
      <c r="I20" s="117"/>
      <c r="J20" s="117"/>
      <c r="K20" s="89"/>
      <c r="L20" s="135"/>
      <c r="M20" s="141"/>
      <c r="N20" s="21"/>
      <c r="O20" s="62"/>
      <c r="P20" s="64" t="s">
        <v>68</v>
      </c>
      <c r="Q20" s="64" t="s">
        <v>70</v>
      </c>
      <c r="R20" s="64" t="s">
        <v>70</v>
      </c>
      <c r="S20" s="59" t="s">
        <v>60</v>
      </c>
      <c r="T20" s="59" t="s">
        <v>0</v>
      </c>
      <c r="U20" s="59" t="s">
        <v>70</v>
      </c>
      <c r="V20" s="57"/>
      <c r="W20" s="57"/>
      <c r="X20" s="57"/>
      <c r="Y20" s="57"/>
      <c r="Z20" s="57"/>
      <c r="AA20" s="58"/>
      <c r="AC20" s="29"/>
      <c r="AD20" s="29"/>
      <c r="AE20" s="42"/>
      <c r="AG20" s="41" t="s">
        <v>13</v>
      </c>
      <c r="AH20" s="37"/>
      <c r="AI20" s="38" t="s">
        <v>60</v>
      </c>
      <c r="AJ20" s="38" t="s">
        <v>61</v>
      </c>
      <c r="AK20" s="38" t="s">
        <v>63</v>
      </c>
      <c r="AL20" s="38" t="s">
        <v>62</v>
      </c>
      <c r="AM20" s="38" t="s">
        <v>64</v>
      </c>
      <c r="AN20" s="38" t="s">
        <v>0</v>
      </c>
      <c r="AO20" s="38" t="s">
        <v>65</v>
      </c>
      <c r="AP20" s="38" t="s">
        <v>66</v>
      </c>
      <c r="AQ20" s="38" t="s">
        <v>67</v>
      </c>
      <c r="AR20" s="38" t="s">
        <v>68</v>
      </c>
      <c r="AS20" s="38" t="s">
        <v>70</v>
      </c>
      <c r="AT20" s="38" t="s">
        <v>72</v>
      </c>
      <c r="CJ20" s="84" t="s">
        <v>15</v>
      </c>
      <c r="CL20" s="83">
        <v>0</v>
      </c>
      <c r="CM20" s="83" t="s">
        <v>27</v>
      </c>
      <c r="CN20" s="3" t="s">
        <v>29</v>
      </c>
      <c r="DK20" s="3"/>
      <c r="DL20" s="3">
        <v>14</v>
      </c>
      <c r="DM20" s="3" t="s">
        <v>133</v>
      </c>
      <c r="DN20" s="3"/>
    </row>
    <row r="21" spans="1:118">
      <c r="A21" s="108" t="s">
        <v>57</v>
      </c>
      <c r="B21" s="109"/>
      <c r="C21" s="32"/>
      <c r="D21" s="32"/>
      <c r="E21" s="32"/>
      <c r="F21" s="32"/>
      <c r="G21" s="32"/>
      <c r="H21" s="32"/>
      <c r="I21" s="32"/>
      <c r="J21" s="32"/>
      <c r="K21" s="89"/>
      <c r="L21" s="89"/>
      <c r="M21" s="141"/>
      <c r="N21" s="21"/>
      <c r="O21" s="62"/>
      <c r="P21" s="58">
        <v>13</v>
      </c>
      <c r="Q21" s="58">
        <v>14</v>
      </c>
      <c r="R21" s="58">
        <v>15</v>
      </c>
      <c r="S21" s="59">
        <v>16</v>
      </c>
      <c r="T21" s="59">
        <v>17</v>
      </c>
      <c r="U21" s="59">
        <v>18</v>
      </c>
      <c r="V21" s="57"/>
      <c r="W21" s="57"/>
      <c r="X21" s="57"/>
      <c r="Y21" s="57"/>
      <c r="Z21" s="57"/>
      <c r="AA21" s="58"/>
      <c r="AC21" s="29"/>
      <c r="AD21" s="29"/>
      <c r="AE21" s="42"/>
      <c r="AG21" s="37" t="s">
        <v>43</v>
      </c>
      <c r="AH21" s="37" t="s">
        <v>44</v>
      </c>
      <c r="AI21" s="38">
        <v>1</v>
      </c>
      <c r="AJ21" s="38">
        <v>3</v>
      </c>
      <c r="AK21" s="38">
        <v>4</v>
      </c>
      <c r="AL21" s="38">
        <v>5</v>
      </c>
      <c r="AM21" s="38">
        <v>6</v>
      </c>
      <c r="AN21" s="38">
        <v>7</v>
      </c>
      <c r="AO21" s="38">
        <v>8</v>
      </c>
      <c r="AP21" s="38">
        <v>9</v>
      </c>
      <c r="AQ21" s="38">
        <v>10</v>
      </c>
      <c r="AR21" s="38">
        <v>11</v>
      </c>
      <c r="AS21" s="38">
        <v>12</v>
      </c>
      <c r="AT21" s="38">
        <v>13</v>
      </c>
      <c r="BA21" s="8"/>
      <c r="BB21" s="8"/>
      <c r="BC21" s="8"/>
      <c r="BD21" s="8"/>
      <c r="BT21" s="8"/>
      <c r="BU21" s="8"/>
      <c r="BV21" s="8"/>
      <c r="BW21" s="8"/>
      <c r="CJ21" s="84" t="s">
        <v>28</v>
      </c>
      <c r="CK21" s="14" t="s">
        <v>109</v>
      </c>
      <c r="CL21">
        <v>0.29129999876022339</v>
      </c>
      <c r="CM21">
        <v>0.6567000150680542</v>
      </c>
      <c r="CN21" s="6">
        <v>5.4099999368190765E-2</v>
      </c>
      <c r="DK21" s="3"/>
      <c r="DL21" s="3">
        <v>15</v>
      </c>
      <c r="DM21" s="3" t="s">
        <v>132</v>
      </c>
      <c r="DN21" s="3"/>
    </row>
    <row r="22" spans="1:118">
      <c r="A22" s="111" t="s">
        <v>43</v>
      </c>
      <c r="B22" s="112" t="s">
        <v>44</v>
      </c>
      <c r="C22" s="113" t="s">
        <v>51</v>
      </c>
      <c r="D22" s="113" t="s">
        <v>52</v>
      </c>
      <c r="E22" s="113" t="s">
        <v>53</v>
      </c>
      <c r="F22" s="114" t="s">
        <v>41</v>
      </c>
      <c r="G22" s="113" t="s">
        <v>42</v>
      </c>
      <c r="H22" s="158" t="s">
        <v>29</v>
      </c>
      <c r="I22" s="158"/>
      <c r="J22" s="158"/>
      <c r="K22" s="89"/>
      <c r="L22" s="89"/>
      <c r="M22" s="141"/>
      <c r="N22" s="21"/>
      <c r="O22" s="24"/>
      <c r="P22" s="57"/>
      <c r="Q22" s="57"/>
      <c r="R22" s="57"/>
      <c r="S22" s="60"/>
      <c r="T22" s="60" t="s">
        <v>73</v>
      </c>
      <c r="U22" s="60"/>
      <c r="V22" s="58"/>
      <c r="W22" s="58"/>
      <c r="X22" s="58"/>
      <c r="Y22" s="58"/>
      <c r="Z22" s="58"/>
      <c r="AA22" s="58"/>
      <c r="AC22" s="8"/>
      <c r="AD22" s="8"/>
      <c r="AE22" s="42"/>
      <c r="AG22" s="40" t="s">
        <v>14</v>
      </c>
      <c r="AH22" s="36"/>
      <c r="AI22" s="39" t="s">
        <v>60</v>
      </c>
      <c r="AJ22" s="39" t="s">
        <v>61</v>
      </c>
      <c r="AK22" s="39" t="s">
        <v>63</v>
      </c>
      <c r="AL22" s="39" t="s">
        <v>62</v>
      </c>
      <c r="AM22" s="39" t="s">
        <v>64</v>
      </c>
      <c r="AN22" s="39" t="s">
        <v>0</v>
      </c>
      <c r="AO22" s="39" t="s">
        <v>65</v>
      </c>
      <c r="AP22" s="39" t="s">
        <v>66</v>
      </c>
      <c r="AQ22" s="39" t="s">
        <v>67</v>
      </c>
      <c r="AR22" s="39" t="s">
        <v>68</v>
      </c>
      <c r="AS22" s="39" t="s">
        <v>70</v>
      </c>
      <c r="AT22" s="39" t="s">
        <v>72</v>
      </c>
      <c r="AU22" s="39"/>
      <c r="AY22" s="49" t="s">
        <v>102</v>
      </c>
      <c r="AZ22" s="2" t="s">
        <v>2</v>
      </c>
      <c r="BA22" s="2">
        <v>1</v>
      </c>
      <c r="BB22" s="2">
        <v>2</v>
      </c>
      <c r="BC22" s="2">
        <v>3</v>
      </c>
      <c r="BD22" s="2">
        <v>4</v>
      </c>
      <c r="BE22" s="2">
        <v>5</v>
      </c>
      <c r="BF22" s="2">
        <v>6</v>
      </c>
      <c r="BG22" s="2">
        <v>7</v>
      </c>
      <c r="BH22" s="2">
        <v>8</v>
      </c>
      <c r="BI22" s="2">
        <v>9</v>
      </c>
      <c r="BJ22" s="2">
        <v>10</v>
      </c>
      <c r="BK22" s="2">
        <v>11</v>
      </c>
      <c r="BL22" s="2">
        <v>12</v>
      </c>
      <c r="BR22" s="49" t="s">
        <v>102</v>
      </c>
      <c r="BS22" s="2" t="s">
        <v>2</v>
      </c>
      <c r="BT22" s="2">
        <v>1</v>
      </c>
      <c r="BU22" s="2">
        <v>2</v>
      </c>
      <c r="BV22" s="2">
        <v>3</v>
      </c>
      <c r="BW22" s="2">
        <v>4</v>
      </c>
      <c r="BX22" s="2">
        <v>5</v>
      </c>
      <c r="BY22" s="2">
        <v>6</v>
      </c>
      <c r="BZ22" s="2">
        <v>7</v>
      </c>
      <c r="CA22" s="2">
        <v>8</v>
      </c>
      <c r="CB22" s="2">
        <v>9</v>
      </c>
      <c r="CC22" s="19"/>
      <c r="CD22" s="19"/>
      <c r="CE22" s="19"/>
      <c r="CJ22" s="84"/>
      <c r="CK22" s="14" t="s">
        <v>110</v>
      </c>
      <c r="CL22">
        <v>0.25220000743865967</v>
      </c>
      <c r="CM22">
        <v>0.61260002851486206</v>
      </c>
      <c r="CN22" s="6">
        <v>5.5500000715255737E-2</v>
      </c>
      <c r="DK22" s="104"/>
      <c r="DL22" s="104">
        <v>16</v>
      </c>
      <c r="DM22" s="104" t="s">
        <v>170</v>
      </c>
      <c r="DN22" s="104"/>
    </row>
    <row r="23" spans="1:118">
      <c r="A23" s="115" t="s">
        <v>49</v>
      </c>
      <c r="B23" s="116" t="s">
        <v>13</v>
      </c>
      <c r="C23" s="136">
        <v>0.25020000338554382</v>
      </c>
      <c r="D23" s="136">
        <v>0.22599999606609344</v>
      </c>
      <c r="E23" s="136">
        <v>0.23589999973773956</v>
      </c>
      <c r="F23" s="136">
        <v>0.92599999904632568</v>
      </c>
      <c r="G23" s="136">
        <v>0.17900000512599945</v>
      </c>
      <c r="H23" s="118">
        <v>5.5300001055002213E-2</v>
      </c>
      <c r="I23" s="118">
        <v>5.6699998676776886E-2</v>
      </c>
      <c r="J23" s="118">
        <v>5.820000171661377E-2</v>
      </c>
      <c r="K23" s="89"/>
      <c r="L23" s="89"/>
      <c r="M23" s="141"/>
      <c r="N23" s="21"/>
      <c r="O23" s="24"/>
      <c r="P23" s="24"/>
      <c r="Q23" s="55"/>
      <c r="R23" s="55"/>
      <c r="S23" s="55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42"/>
      <c r="AG23" s="36" t="s">
        <v>43</v>
      </c>
      <c r="AH23" s="36" t="s">
        <v>44</v>
      </c>
      <c r="AI23" s="39">
        <v>1</v>
      </c>
      <c r="AJ23" s="39">
        <v>3</v>
      </c>
      <c r="AK23" s="39">
        <v>4</v>
      </c>
      <c r="AL23" s="39">
        <v>5</v>
      </c>
      <c r="AM23" s="39">
        <v>6</v>
      </c>
      <c r="AN23" s="39">
        <v>7</v>
      </c>
      <c r="AO23" s="39">
        <v>8</v>
      </c>
      <c r="AP23" s="39">
        <v>9</v>
      </c>
      <c r="AQ23" s="39">
        <v>10</v>
      </c>
      <c r="AR23" s="39">
        <v>11</v>
      </c>
      <c r="AS23" s="39">
        <v>12</v>
      </c>
      <c r="AT23" s="39">
        <v>13</v>
      </c>
      <c r="AU23" s="39"/>
      <c r="AY23" s="49" t="s">
        <v>1</v>
      </c>
      <c r="AZ23" s="2" t="s">
        <v>3</v>
      </c>
      <c r="BA23" s="78">
        <v>0.57209998369216919</v>
      </c>
      <c r="BB23" s="78">
        <v>0.58179998397827148</v>
      </c>
      <c r="BC23" s="78">
        <v>0.57840001583099365</v>
      </c>
      <c r="BD23" s="78">
        <v>0.63239997625350952</v>
      </c>
      <c r="BE23" s="78">
        <v>0.60890001058578491</v>
      </c>
      <c r="BF23" s="78">
        <v>0.66930001974105835</v>
      </c>
      <c r="BG23" s="78">
        <v>0.66600000858306885</v>
      </c>
      <c r="BH23" s="78">
        <v>0.62089997529983521</v>
      </c>
      <c r="BI23" s="78">
        <v>0.58799999952316284</v>
      </c>
      <c r="BJ23" s="6">
        <v>4.960000142455101E-2</v>
      </c>
      <c r="BK23" s="6">
        <v>4.9300000071525574E-2</v>
      </c>
      <c r="BL23" s="6">
        <v>5.1500000059604645E-2</v>
      </c>
      <c r="BM23" s="5" t="s">
        <v>87</v>
      </c>
      <c r="BN23" s="5"/>
      <c r="BO23" s="5"/>
      <c r="BP23" s="5" t="s">
        <v>88</v>
      </c>
      <c r="BR23" s="49" t="s">
        <v>1</v>
      </c>
      <c r="BS23" s="2" t="s">
        <v>3</v>
      </c>
      <c r="BT23" s="12">
        <v>0.70660001039505005</v>
      </c>
      <c r="BU23" s="12">
        <v>0.7346000075340271</v>
      </c>
      <c r="BV23" s="12">
        <v>0.69220000505447388</v>
      </c>
      <c r="BW23" s="12">
        <v>0.77560001611709595</v>
      </c>
      <c r="BX23" s="12">
        <v>0.73760002851486206</v>
      </c>
      <c r="BY23" s="12">
        <v>0.74639999866485596</v>
      </c>
      <c r="BZ23" s="6">
        <v>4.9899999052286148E-2</v>
      </c>
      <c r="CA23" s="6">
        <v>5.0599999725818634E-2</v>
      </c>
      <c r="CB23" s="6">
        <v>4.9800001084804535E-2</v>
      </c>
      <c r="CC23" s="15" t="s">
        <v>114</v>
      </c>
      <c r="CD23" s="15"/>
      <c r="CE23" s="15"/>
      <c r="CF23" s="15" t="s">
        <v>88</v>
      </c>
      <c r="DK23" s="104"/>
      <c r="DL23" s="104">
        <v>17</v>
      </c>
      <c r="DM23" s="104" t="s">
        <v>41</v>
      </c>
      <c r="DN23" s="104"/>
    </row>
    <row r="24" spans="1:118">
      <c r="A24" s="115"/>
      <c r="B24" s="116" t="s">
        <v>14</v>
      </c>
      <c r="C24" s="136">
        <v>0.21040000021457672</v>
      </c>
      <c r="D24" s="136">
        <v>0.20319999754428864</v>
      </c>
      <c r="E24" s="136">
        <v>0.23059999942779541</v>
      </c>
      <c r="F24" s="136">
        <v>0.8367999792098999</v>
      </c>
      <c r="G24" s="136">
        <v>0.14440000057220459</v>
      </c>
      <c r="H24" s="118">
        <v>5.6000001728534698E-2</v>
      </c>
      <c r="I24" s="118">
        <v>5.4900001734495163E-2</v>
      </c>
      <c r="J24" s="118">
        <v>5.5700000375509262E-2</v>
      </c>
      <c r="K24" s="89"/>
      <c r="L24" s="89"/>
      <c r="M24" s="141"/>
      <c r="N24" s="21"/>
      <c r="O24" s="21"/>
      <c r="P24" s="21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29"/>
      <c r="AC24" s="29"/>
      <c r="AD24" s="29"/>
      <c r="AE24" s="42"/>
      <c r="AG24" s="41" t="s">
        <v>24</v>
      </c>
      <c r="AH24" s="37"/>
      <c r="AI24" s="38" t="s">
        <v>60</v>
      </c>
      <c r="AJ24" s="38" t="s">
        <v>61</v>
      </c>
      <c r="AK24" s="38" t="s">
        <v>63</v>
      </c>
      <c r="AL24" s="38" t="s">
        <v>62</v>
      </c>
      <c r="AM24" s="38" t="s">
        <v>64</v>
      </c>
      <c r="AN24" s="38" t="s">
        <v>0</v>
      </c>
      <c r="AO24" s="38" t="s">
        <v>65</v>
      </c>
      <c r="AP24" s="38" t="s">
        <v>66</v>
      </c>
      <c r="AQ24" s="38" t="s">
        <v>67</v>
      </c>
      <c r="AR24" s="38" t="s">
        <v>68</v>
      </c>
      <c r="AS24" s="38" t="s">
        <v>70</v>
      </c>
      <c r="AT24" s="38" t="s">
        <v>72</v>
      </c>
      <c r="AU24" s="39"/>
      <c r="AY24" s="49"/>
      <c r="AZ24" s="2" t="s">
        <v>4</v>
      </c>
      <c r="BA24" s="78">
        <v>0.67419999837875366</v>
      </c>
      <c r="BB24" s="78">
        <v>0.58420002460479736</v>
      </c>
      <c r="BC24" s="78">
        <v>0.51239997148513794</v>
      </c>
      <c r="BD24" s="78">
        <v>0.625</v>
      </c>
      <c r="BE24" s="78">
        <v>0.73290002346038818</v>
      </c>
      <c r="BF24" s="78">
        <v>0.69749999046325684</v>
      </c>
      <c r="BG24" s="78">
        <v>0.65479999780654907</v>
      </c>
      <c r="BH24" s="78">
        <v>0.67229998111724854</v>
      </c>
      <c r="BI24" s="78">
        <v>0.50840002298355103</v>
      </c>
      <c r="BJ24" s="6">
        <v>4.9899999052286148E-2</v>
      </c>
      <c r="BK24" s="6">
        <v>5.000000074505806E-2</v>
      </c>
      <c r="BL24" s="6">
        <v>4.9100000411272049E-2</v>
      </c>
      <c r="BM24" s="5" t="s">
        <v>87</v>
      </c>
      <c r="BN24" s="5"/>
      <c r="BO24" s="5"/>
      <c r="BP24" s="5" t="s">
        <v>89</v>
      </c>
      <c r="BR24" s="49"/>
      <c r="BS24" s="2" t="s">
        <v>4</v>
      </c>
      <c r="BT24" s="12">
        <v>0.82039999961853027</v>
      </c>
      <c r="BU24" s="12">
        <v>0.69480001926422119</v>
      </c>
      <c r="BV24" s="12">
        <v>0.58319997787475586</v>
      </c>
      <c r="BW24" s="12">
        <v>0.73860001564025879</v>
      </c>
      <c r="BX24" s="12">
        <v>0.86460000276565552</v>
      </c>
      <c r="BY24" s="12">
        <v>0.78799998760223389</v>
      </c>
      <c r="BZ24" s="6">
        <v>4.9899999052286148E-2</v>
      </c>
      <c r="CA24" s="6">
        <v>5.169999971985817E-2</v>
      </c>
      <c r="CB24" s="6">
        <v>4.9199998378753662E-2</v>
      </c>
      <c r="CC24" s="15" t="s">
        <v>114</v>
      </c>
      <c r="CD24" s="15"/>
      <c r="CE24" s="15"/>
      <c r="CF24" s="15" t="s">
        <v>89</v>
      </c>
      <c r="CL24" s="33" t="s">
        <v>31</v>
      </c>
      <c r="CM24" s="33"/>
      <c r="CR24" t="s">
        <v>191</v>
      </c>
      <c r="CS24" s="2" t="s">
        <v>2</v>
      </c>
      <c r="CT24" s="2">
        <v>1</v>
      </c>
      <c r="CU24" s="2">
        <v>2</v>
      </c>
      <c r="CV24" s="2">
        <v>3</v>
      </c>
      <c r="CW24" s="2">
        <v>4</v>
      </c>
      <c r="CX24" s="2">
        <v>5</v>
      </c>
      <c r="CY24" s="2">
        <v>6</v>
      </c>
      <c r="CZ24" s="2">
        <v>7</v>
      </c>
      <c r="DA24" s="2">
        <v>8</v>
      </c>
      <c r="DB24" s="2">
        <v>9</v>
      </c>
      <c r="DC24" s="2">
        <v>10</v>
      </c>
      <c r="DD24" s="2">
        <v>11</v>
      </c>
      <c r="DE24" s="2">
        <v>12</v>
      </c>
      <c r="DK24" s="104"/>
      <c r="DL24" s="104">
        <v>18</v>
      </c>
      <c r="DM24" s="104" t="s">
        <v>125</v>
      </c>
      <c r="DN24" s="104"/>
    </row>
    <row r="25" spans="1:118">
      <c r="A25" s="119" t="s">
        <v>50</v>
      </c>
      <c r="B25" s="120" t="s">
        <v>13</v>
      </c>
      <c r="C25" s="136">
        <v>0.26409998536109924</v>
      </c>
      <c r="D25" s="136">
        <v>0.22709999978542328</v>
      </c>
      <c r="E25" s="136">
        <v>0.24889999628067017</v>
      </c>
      <c r="F25" s="136">
        <v>0.92809998989105225</v>
      </c>
      <c r="G25" s="136">
        <v>0.17949999868869781</v>
      </c>
      <c r="H25" s="118">
        <v>5.4900001734495163E-2</v>
      </c>
      <c r="I25" s="118">
        <v>5.3899999707937241E-2</v>
      </c>
      <c r="J25" s="118">
        <v>5.5500000715255737E-2</v>
      </c>
      <c r="K25" s="89"/>
      <c r="L25" s="89"/>
      <c r="M25" s="141"/>
      <c r="N25" s="21"/>
      <c r="O25" s="21"/>
      <c r="P25" s="21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2"/>
      <c r="AC25" s="42"/>
      <c r="AD25" s="42"/>
      <c r="AE25" s="42"/>
      <c r="AG25" s="37" t="s">
        <v>43</v>
      </c>
      <c r="AH25" s="37" t="s">
        <v>44</v>
      </c>
      <c r="AI25" s="38">
        <v>1</v>
      </c>
      <c r="AJ25" s="38">
        <v>3</v>
      </c>
      <c r="AK25" s="38">
        <v>4</v>
      </c>
      <c r="AL25" s="38">
        <v>5</v>
      </c>
      <c r="AM25" s="38">
        <v>6</v>
      </c>
      <c r="AN25" s="38">
        <v>7</v>
      </c>
      <c r="AO25" s="38">
        <v>8</v>
      </c>
      <c r="AP25" s="38">
        <v>9</v>
      </c>
      <c r="AQ25" s="38">
        <v>10</v>
      </c>
      <c r="AR25" s="38">
        <v>11</v>
      </c>
      <c r="AS25" s="38">
        <v>12</v>
      </c>
      <c r="AT25" s="38">
        <v>13</v>
      </c>
      <c r="AU25" s="39"/>
      <c r="AY25" s="24"/>
      <c r="BI25" s="3" t="s">
        <v>103</v>
      </c>
      <c r="BJ25" s="3"/>
      <c r="BK25" s="3">
        <f>AVERAGE(BJ23:BL24)</f>
        <v>4.9900000294049583E-2</v>
      </c>
      <c r="BL25" s="3"/>
      <c r="BR25" s="24"/>
      <c r="BZ25" s="3" t="s">
        <v>103</v>
      </c>
      <c r="CA25" s="3"/>
      <c r="CB25" s="11">
        <f>AVERAGE(BZ23:CB24)</f>
        <v>5.0183332835634552E-2</v>
      </c>
      <c r="CC25" s="3"/>
      <c r="CJ25" s="84" t="s">
        <v>56</v>
      </c>
      <c r="CL25" s="83">
        <v>0</v>
      </c>
      <c r="CM25" s="83" t="s">
        <v>27</v>
      </c>
      <c r="CR25" t="s">
        <v>179</v>
      </c>
      <c r="CS25" s="2" t="s">
        <v>3</v>
      </c>
      <c r="CT25" s="153">
        <v>0.62389999628067017</v>
      </c>
      <c r="CU25" s="153">
        <v>0.19799999892711639</v>
      </c>
      <c r="CV25" s="153">
        <v>0.16089999675750732</v>
      </c>
      <c r="CW25" s="153">
        <v>0.64789998531341553</v>
      </c>
      <c r="CX25" s="153">
        <v>0.18320000171661377</v>
      </c>
      <c r="CY25" s="153">
        <v>0.21449999511241913</v>
      </c>
      <c r="CZ25" s="153">
        <v>0.19040000438690186</v>
      </c>
      <c r="DA25" s="153">
        <v>0.21170000731945038</v>
      </c>
      <c r="DB25" s="153">
        <v>0.17739999294281006</v>
      </c>
      <c r="DC25" s="153">
        <v>0.77569997310638428</v>
      </c>
      <c r="DD25" s="153">
        <v>0.15199999511241913</v>
      </c>
      <c r="DE25" s="153">
        <v>0.19709999859333038</v>
      </c>
      <c r="DF25" s="153" t="s">
        <v>13</v>
      </c>
      <c r="DH25" t="s">
        <v>193</v>
      </c>
      <c r="DI25" s="1" t="s">
        <v>139</v>
      </c>
      <c r="DJ25" s="1"/>
      <c r="DK25" s="104" t="s">
        <v>11</v>
      </c>
      <c r="DL25" s="104">
        <v>19</v>
      </c>
      <c r="DM25" s="104" t="s">
        <v>133</v>
      </c>
      <c r="DN25" s="104"/>
    </row>
    <row r="26" spans="1:118">
      <c r="A26" s="119"/>
      <c r="B26" s="120" t="s">
        <v>14</v>
      </c>
      <c r="C26" s="136">
        <v>0.19799999892711639</v>
      </c>
      <c r="D26" s="136">
        <v>0.19370000064373016</v>
      </c>
      <c r="E26" s="136">
        <v>0.21979999542236328</v>
      </c>
      <c r="F26" s="136">
        <v>0.79699999094009399</v>
      </c>
      <c r="G26" s="136">
        <v>0.14040000736713409</v>
      </c>
      <c r="H26" s="118">
        <v>5.6000001728534698E-2</v>
      </c>
      <c r="I26" s="118">
        <v>5.4800000041723251E-2</v>
      </c>
      <c r="J26" s="118">
        <v>5.3399998694658279E-2</v>
      </c>
      <c r="K26" s="89"/>
      <c r="L26" s="89"/>
      <c r="M26" s="141"/>
      <c r="N26" s="21"/>
      <c r="O26" s="24"/>
      <c r="P26" s="24"/>
      <c r="Q26" s="55"/>
      <c r="R26" s="55"/>
      <c r="S26" s="55"/>
      <c r="T26" s="55"/>
      <c r="U26" s="55"/>
      <c r="V26" s="46"/>
      <c r="W26" s="46"/>
      <c r="X26" s="46"/>
      <c r="Y26" s="46"/>
      <c r="Z26" s="46"/>
      <c r="AA26" s="46"/>
      <c r="AG26" s="40" t="s">
        <v>34</v>
      </c>
      <c r="AH26" s="36"/>
      <c r="AI26" s="39" t="s">
        <v>60</v>
      </c>
      <c r="AJ26" s="39" t="s">
        <v>61</v>
      </c>
      <c r="AK26" s="39" t="s">
        <v>63</v>
      </c>
      <c r="AL26" s="39" t="s">
        <v>62</v>
      </c>
      <c r="AM26" s="39" t="s">
        <v>64</v>
      </c>
      <c r="AN26" s="39" t="s">
        <v>0</v>
      </c>
      <c r="AO26" s="39" t="s">
        <v>65</v>
      </c>
      <c r="AP26" s="39" t="s">
        <v>66</v>
      </c>
      <c r="AQ26" s="39" t="s">
        <v>67</v>
      </c>
      <c r="AR26" s="39" t="s">
        <v>68</v>
      </c>
      <c r="AS26" s="39" t="s">
        <v>70</v>
      </c>
      <c r="AT26" s="39" t="s">
        <v>72</v>
      </c>
      <c r="AU26" s="39"/>
      <c r="AY26" s="24"/>
      <c r="BI26" s="8"/>
      <c r="BJ26" s="8"/>
      <c r="BK26" s="8"/>
      <c r="BL26" s="8"/>
      <c r="BR26" s="24"/>
      <c r="CC26" s="8"/>
      <c r="CD26" s="8"/>
      <c r="CE26" s="8"/>
      <c r="CJ26" s="84"/>
      <c r="CK26" s="14" t="s">
        <v>109</v>
      </c>
      <c r="CL26" s="9">
        <f>((CL21-0.055)*1000*0.25)/((CL16-0.045)*5*0.01)</f>
        <v>1244.3391436984261</v>
      </c>
      <c r="CM26" s="9">
        <f>((CM21-0.055)*1000*0.25)/((CM16-0.045)*5*0.01)</f>
        <v>3713.2807980843954</v>
      </c>
      <c r="CR26" t="s">
        <v>181</v>
      </c>
      <c r="CS26" s="2" t="s">
        <v>4</v>
      </c>
      <c r="CT26" s="4">
        <v>0.68930000066757202</v>
      </c>
      <c r="CU26" s="4">
        <v>0.20219999551773071</v>
      </c>
      <c r="CV26" s="4">
        <v>0.15889999270439148</v>
      </c>
      <c r="CW26" s="4">
        <v>0.63179999589920044</v>
      </c>
      <c r="CX26" s="4">
        <v>0.18930000066757202</v>
      </c>
      <c r="CY26" s="4">
        <v>0.21310000121593475</v>
      </c>
      <c r="CZ26" s="4">
        <v>0.18330000340938568</v>
      </c>
      <c r="DA26" s="4">
        <v>0.2143000066280365</v>
      </c>
      <c r="DB26" s="4">
        <v>0.19249999523162842</v>
      </c>
      <c r="DC26" s="4">
        <v>0.73650002479553223</v>
      </c>
      <c r="DD26" s="4">
        <v>0.15719999372959137</v>
      </c>
      <c r="DE26" s="4">
        <v>0.19740000367164612</v>
      </c>
      <c r="DF26" s="4" t="s">
        <v>14</v>
      </c>
      <c r="DI26" s="1" t="s">
        <v>188</v>
      </c>
      <c r="DK26" s="104" t="s">
        <v>71</v>
      </c>
      <c r="DL26" s="104">
        <v>20</v>
      </c>
      <c r="DM26" s="104" t="s">
        <v>132</v>
      </c>
      <c r="DN26" s="104"/>
    </row>
    <row r="27" spans="1:118">
      <c r="A27" s="121" t="s">
        <v>18</v>
      </c>
      <c r="B27" s="118">
        <f>AVERAGE(H23:J26)</f>
        <v>5.5441667325794697E-2</v>
      </c>
      <c r="C27" s="32"/>
      <c r="D27" s="32"/>
      <c r="E27" s="32"/>
      <c r="F27" s="32"/>
      <c r="G27" s="32"/>
      <c r="H27" s="32"/>
      <c r="I27" s="32"/>
      <c r="J27" s="32"/>
      <c r="K27" s="89"/>
      <c r="L27" s="89"/>
      <c r="M27" s="127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G27" s="36" t="s">
        <v>43</v>
      </c>
      <c r="AH27" s="36" t="s">
        <v>44</v>
      </c>
      <c r="AI27" s="39">
        <v>1</v>
      </c>
      <c r="AJ27" s="39">
        <v>3</v>
      </c>
      <c r="AK27" s="39">
        <v>4</v>
      </c>
      <c r="AL27" s="39">
        <v>5</v>
      </c>
      <c r="AM27" s="39">
        <v>6</v>
      </c>
      <c r="AN27" s="39">
        <v>7</v>
      </c>
      <c r="AO27" s="39">
        <v>8</v>
      </c>
      <c r="AP27" s="39">
        <v>9</v>
      </c>
      <c r="AQ27" s="39">
        <v>10</v>
      </c>
      <c r="AR27" s="39">
        <v>11</v>
      </c>
      <c r="AS27" s="39">
        <v>12</v>
      </c>
      <c r="AT27" s="39">
        <v>13</v>
      </c>
      <c r="AU27" s="39"/>
      <c r="BA27" s="8"/>
      <c r="BB27" s="8"/>
      <c r="BT27" s="8"/>
      <c r="BU27" s="8"/>
      <c r="CJ27" s="84"/>
      <c r="CK27" s="14" t="s">
        <v>110</v>
      </c>
      <c r="CL27" s="9">
        <f>((CL22-0.055)*1000*0.25)/((CL17-0.045)*5*0.01)</f>
        <v>1108.2387587557528</v>
      </c>
      <c r="CM27" s="9">
        <f>((CM22-0.055)*1000*0.25)/((CM17-0.045)*5*0.01)</f>
        <v>3327.3662058045115</v>
      </c>
      <c r="CR27" t="s">
        <v>183</v>
      </c>
      <c r="CS27" s="2" t="s">
        <v>5</v>
      </c>
      <c r="CT27" s="18">
        <v>0.65799999237060547</v>
      </c>
      <c r="CU27" s="18">
        <v>0.17649999260902405</v>
      </c>
      <c r="CV27" s="18">
        <v>0.15440000593662262</v>
      </c>
      <c r="CW27" s="18">
        <v>0.60540002584457397</v>
      </c>
      <c r="CX27" s="18">
        <v>0.18520000576972961</v>
      </c>
      <c r="CY27" s="18">
        <v>0.20059999823570251</v>
      </c>
      <c r="CZ27" s="18">
        <v>0.17430000007152557</v>
      </c>
      <c r="DA27" s="18">
        <v>0.19460000097751617</v>
      </c>
      <c r="DB27" s="18">
        <v>0.18170000612735748</v>
      </c>
      <c r="DC27" s="18">
        <v>0.67799997329711914</v>
      </c>
      <c r="DD27" s="18">
        <v>0.15950000286102295</v>
      </c>
      <c r="DE27" s="18">
        <v>0.18860000371932983</v>
      </c>
      <c r="DF27" s="18" t="s">
        <v>24</v>
      </c>
      <c r="DK27" s="3"/>
      <c r="DL27" s="3">
        <v>21</v>
      </c>
      <c r="DM27" s="3" t="s">
        <v>170</v>
      </c>
      <c r="DN27" s="3"/>
    </row>
    <row r="28" spans="1:118">
      <c r="A28" s="122"/>
      <c r="B28" s="32"/>
      <c r="C28" s="32"/>
      <c r="D28" s="32"/>
      <c r="E28" s="32"/>
      <c r="F28" s="32"/>
      <c r="G28" s="32"/>
      <c r="H28" s="32"/>
      <c r="I28" s="32"/>
      <c r="J28" s="32"/>
      <c r="K28" s="89"/>
      <c r="L28" s="89"/>
      <c r="M28" s="127"/>
      <c r="N28" s="21"/>
      <c r="O28" s="24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Y28" s="49" t="s">
        <v>161</v>
      </c>
      <c r="AZ28" s="2" t="s">
        <v>2</v>
      </c>
      <c r="BA28" s="2">
        <v>1</v>
      </c>
      <c r="BB28" s="2">
        <v>2</v>
      </c>
      <c r="BC28" s="2">
        <v>3</v>
      </c>
      <c r="BD28" s="2">
        <v>4</v>
      </c>
      <c r="BE28" s="2">
        <v>5</v>
      </c>
      <c r="BF28" s="2">
        <v>6</v>
      </c>
      <c r="BG28" s="2">
        <v>7</v>
      </c>
      <c r="BH28" s="2">
        <v>8</v>
      </c>
      <c r="BI28" s="2">
        <v>9</v>
      </c>
      <c r="BJ28" s="2">
        <v>10</v>
      </c>
      <c r="BK28" s="2">
        <v>11</v>
      </c>
      <c r="BL28" s="2">
        <v>12</v>
      </c>
      <c r="BR28" s="49" t="s">
        <v>102</v>
      </c>
      <c r="BS28" s="2" t="s">
        <v>2</v>
      </c>
      <c r="BT28" s="2">
        <v>1</v>
      </c>
      <c r="BU28" s="2">
        <v>2</v>
      </c>
      <c r="BV28" s="2">
        <v>3</v>
      </c>
      <c r="BW28" s="2">
        <v>4</v>
      </c>
      <c r="BX28" s="2">
        <v>5</v>
      </c>
      <c r="BY28" s="2">
        <v>6</v>
      </c>
      <c r="BZ28" s="2">
        <v>7</v>
      </c>
      <c r="CA28" s="2">
        <v>8</v>
      </c>
      <c r="CB28" s="2">
        <v>9</v>
      </c>
      <c r="CC28" s="19"/>
      <c r="CD28" s="19"/>
      <c r="CE28" s="19"/>
      <c r="CR28" t="s">
        <v>184</v>
      </c>
      <c r="CS28" s="2" t="s">
        <v>6</v>
      </c>
      <c r="CT28" s="153">
        <v>0.14800000190734863</v>
      </c>
      <c r="CU28" s="153">
        <v>0.36620000004768372</v>
      </c>
      <c r="CV28" s="153">
        <v>0.15279999375343323</v>
      </c>
      <c r="CW28" s="153">
        <v>0.27619999647140503</v>
      </c>
      <c r="CX28" s="153">
        <v>0.28470000624656677</v>
      </c>
      <c r="CY28" s="153">
        <v>0.28099998831748962</v>
      </c>
      <c r="CZ28" s="153">
        <v>0.21040000021457672</v>
      </c>
      <c r="DA28" s="153">
        <v>0.22840000689029694</v>
      </c>
      <c r="DB28" s="153">
        <v>0.14800000190734863</v>
      </c>
      <c r="DC28" s="153">
        <v>0.22879999876022339</v>
      </c>
      <c r="DD28" s="153">
        <v>0.25270000100135803</v>
      </c>
      <c r="DE28" s="153">
        <v>0.17820000648498535</v>
      </c>
      <c r="DF28" s="153" t="s">
        <v>13</v>
      </c>
      <c r="DK28" s="3"/>
      <c r="DL28" s="3">
        <v>22</v>
      </c>
      <c r="DM28" s="3" t="s">
        <v>41</v>
      </c>
      <c r="DN28" s="3"/>
    </row>
    <row r="29" spans="1:118">
      <c r="A29" s="122"/>
      <c r="B29" s="32"/>
      <c r="C29" s="32"/>
      <c r="D29" s="32"/>
      <c r="E29" s="32"/>
      <c r="F29" s="32"/>
      <c r="G29" s="32"/>
      <c r="H29" s="32"/>
      <c r="I29" s="32"/>
      <c r="J29" s="32"/>
      <c r="K29" s="89"/>
      <c r="L29" s="89"/>
      <c r="M29" s="110"/>
      <c r="O29" s="49" t="s">
        <v>74</v>
      </c>
      <c r="P29" s="48">
        <v>1</v>
      </c>
      <c r="Q29" s="48">
        <v>2</v>
      </c>
      <c r="R29" s="48">
        <v>3</v>
      </c>
      <c r="S29" s="48">
        <v>4</v>
      </c>
      <c r="T29" s="48">
        <v>5</v>
      </c>
      <c r="U29" s="48">
        <v>6</v>
      </c>
      <c r="V29" s="48">
        <v>7</v>
      </c>
      <c r="W29" s="48">
        <v>8</v>
      </c>
      <c r="X29" s="48">
        <v>9</v>
      </c>
      <c r="Y29" s="48">
        <v>10</v>
      </c>
      <c r="Z29" s="48">
        <v>11</v>
      </c>
      <c r="AA29" s="48">
        <v>12</v>
      </c>
      <c r="AB29" s="21"/>
      <c r="AY29" s="49" t="s">
        <v>28</v>
      </c>
      <c r="AZ29" s="2" t="s">
        <v>3</v>
      </c>
      <c r="BA29" s="16">
        <v>0.25400000810623169</v>
      </c>
      <c r="BB29" s="16">
        <v>0.37430000305175781</v>
      </c>
      <c r="BC29" s="16">
        <v>0.29229998588562012</v>
      </c>
      <c r="BD29" s="16">
        <v>0.23739999532699585</v>
      </c>
      <c r="BE29" s="16">
        <v>0.11980000138282776</v>
      </c>
      <c r="BF29" s="16">
        <v>0.12389999628067017</v>
      </c>
      <c r="BG29" s="16">
        <v>0.12359999865293503</v>
      </c>
      <c r="BH29" s="16">
        <v>0.12300000339746475</v>
      </c>
      <c r="BI29" s="16">
        <v>0.11569999903440475</v>
      </c>
      <c r="BJ29" s="11">
        <v>5.3599998354911804E-2</v>
      </c>
      <c r="BK29" s="11">
        <v>5.3700000047683716E-2</v>
      </c>
      <c r="BL29" s="11">
        <v>5.260000005364418E-2</v>
      </c>
      <c r="BM29" s="4" t="s">
        <v>88</v>
      </c>
      <c r="BN29" s="4" t="s">
        <v>90</v>
      </c>
      <c r="BO29" s="4"/>
      <c r="BP29" s="4"/>
      <c r="BR29" s="49" t="s">
        <v>28</v>
      </c>
      <c r="BS29" s="2" t="s">
        <v>3</v>
      </c>
      <c r="BT29" s="16">
        <v>0.4544999897480011</v>
      </c>
      <c r="BU29" s="16">
        <v>0.69419997930526733</v>
      </c>
      <c r="BV29" s="16">
        <v>0.50120002031326294</v>
      </c>
      <c r="BW29" s="16">
        <v>0.41479998826980591</v>
      </c>
      <c r="BX29" s="16">
        <v>0.19349999725818634</v>
      </c>
      <c r="BY29" s="16">
        <v>0.18559999763965607</v>
      </c>
      <c r="BZ29" s="6">
        <v>5.3599998354911804E-2</v>
      </c>
      <c r="CA29" s="6">
        <v>5.3599998354911804E-2</v>
      </c>
      <c r="CB29" s="6">
        <v>5.1800001412630081E-2</v>
      </c>
      <c r="CC29" t="s">
        <v>88</v>
      </c>
      <c r="CD29" t="s">
        <v>115</v>
      </c>
      <c r="CJ29" s="8"/>
      <c r="CK29" s="8"/>
      <c r="CL29" s="8"/>
      <c r="CM29" s="8"/>
      <c r="CN29" s="8"/>
      <c r="CO29" s="8"/>
      <c r="CP29" s="8"/>
      <c r="CS29" s="2" t="s">
        <v>7</v>
      </c>
      <c r="CT29" s="4">
        <v>0.16329999268054962</v>
      </c>
      <c r="CU29" s="4">
        <v>0.36529999971389771</v>
      </c>
      <c r="CV29" s="4">
        <v>0.15129999816417694</v>
      </c>
      <c r="CW29" s="4">
        <v>0.24230000376701355</v>
      </c>
      <c r="CX29" s="4">
        <v>0.25769999623298645</v>
      </c>
      <c r="CY29" s="4">
        <v>0.26559999585151672</v>
      </c>
      <c r="CZ29" s="4">
        <v>0.21359999477863312</v>
      </c>
      <c r="DA29" s="4">
        <v>0.27099999785423279</v>
      </c>
      <c r="DB29" s="4">
        <v>0.14180000126361847</v>
      </c>
      <c r="DC29" s="4">
        <v>0.21719999611377716</v>
      </c>
      <c r="DD29" s="4">
        <v>0.14380000531673431</v>
      </c>
      <c r="DE29" s="4">
        <v>0.20110000669956207</v>
      </c>
      <c r="DF29" s="4" t="s">
        <v>14</v>
      </c>
      <c r="DH29" t="s">
        <v>192</v>
      </c>
      <c r="DI29" s="1" t="s">
        <v>180</v>
      </c>
      <c r="DJ29" s="1"/>
      <c r="DK29" s="3" t="s">
        <v>185</v>
      </c>
      <c r="DL29" s="3">
        <v>23</v>
      </c>
      <c r="DM29" s="3" t="s">
        <v>125</v>
      </c>
      <c r="DN29" s="3"/>
    </row>
    <row r="30" spans="1:118">
      <c r="A30" s="122"/>
      <c r="B30" s="32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110"/>
      <c r="O30" s="49" t="s">
        <v>20</v>
      </c>
      <c r="P30">
        <v>0.89200000000000002</v>
      </c>
      <c r="Q30">
        <v>1.02</v>
      </c>
      <c r="R30">
        <v>1.1499999999999999</v>
      </c>
      <c r="S30">
        <v>1.02</v>
      </c>
      <c r="T30">
        <v>1.1180000000000001</v>
      </c>
      <c r="U30">
        <v>0.97599999999999998</v>
      </c>
      <c r="V30">
        <v>0.99</v>
      </c>
      <c r="W30">
        <v>0.874</v>
      </c>
      <c r="X30">
        <v>0.92400000000000004</v>
      </c>
      <c r="Y30">
        <v>0.97599999999999998</v>
      </c>
      <c r="Z30">
        <v>0.92800000000000005</v>
      </c>
      <c r="AA30">
        <v>0.69399999999999995</v>
      </c>
      <c r="AG30" s="8"/>
      <c r="AH30" s="8"/>
      <c r="AI30" s="8"/>
      <c r="AJ30" s="8"/>
      <c r="AK30" s="8"/>
      <c r="AT30" s="8"/>
      <c r="AY30" s="49"/>
      <c r="AZ30" s="2" t="s">
        <v>4</v>
      </c>
      <c r="BA30" s="16">
        <v>0.26320001482963562</v>
      </c>
      <c r="BB30" s="16">
        <v>0.42539998888969421</v>
      </c>
      <c r="BC30" s="16">
        <v>0.30199998617172241</v>
      </c>
      <c r="BD30" s="16">
        <v>0.25220000743865967</v>
      </c>
      <c r="BE30" s="16">
        <v>0.12460000067949295</v>
      </c>
      <c r="BF30" s="16">
        <v>0.12720000743865967</v>
      </c>
      <c r="BG30" s="16">
        <v>0.12409999966621399</v>
      </c>
      <c r="BH30" s="16">
        <v>0.11890000104904175</v>
      </c>
      <c r="BI30" s="16">
        <v>0.11330000311136246</v>
      </c>
      <c r="BJ30" s="11">
        <v>5.0700001418590546E-2</v>
      </c>
      <c r="BK30" s="11">
        <v>5.2299998700618744E-2</v>
      </c>
      <c r="BL30" s="11">
        <v>4.960000142455101E-2</v>
      </c>
      <c r="BM30" s="4"/>
      <c r="BN30" s="4"/>
      <c r="BO30" s="4"/>
      <c r="BP30" s="4"/>
      <c r="BR30" s="49"/>
      <c r="BS30" s="2" t="s">
        <v>4</v>
      </c>
      <c r="BT30" s="16">
        <v>0.43320000171661377</v>
      </c>
      <c r="BU30" s="16">
        <v>0.66850000619888306</v>
      </c>
      <c r="BV30" s="16">
        <v>0.48429998755455017</v>
      </c>
      <c r="BW30" s="16">
        <v>0.38240000605583191</v>
      </c>
      <c r="BX30" s="16">
        <v>0.19769999384880066</v>
      </c>
      <c r="BY30" s="16">
        <v>0.17630000412464142</v>
      </c>
      <c r="BZ30" s="6">
        <v>5.3100001066923141E-2</v>
      </c>
      <c r="CA30" s="6">
        <v>5.4200001060962677E-2</v>
      </c>
      <c r="CB30" s="6">
        <v>5.8100000023841858E-2</v>
      </c>
      <c r="CC30" t="s">
        <v>88</v>
      </c>
      <c r="CD30" t="s">
        <v>115</v>
      </c>
      <c r="CJ30" s="8"/>
      <c r="CK30" s="8"/>
      <c r="CL30" s="8"/>
      <c r="CM30" s="8"/>
      <c r="CN30" s="8"/>
      <c r="CO30" s="8"/>
      <c r="CP30" s="8"/>
      <c r="CS30" s="2" t="s">
        <v>8</v>
      </c>
      <c r="CT30" s="18">
        <v>0.17730000615119934</v>
      </c>
      <c r="CU30" s="18">
        <v>0.39919999241828918</v>
      </c>
      <c r="CV30" s="18">
        <v>0.14309999346733093</v>
      </c>
      <c r="CW30" s="18">
        <v>0.25760000944137573</v>
      </c>
      <c r="CX30" s="18">
        <v>0.26850000023841858</v>
      </c>
      <c r="CY30" s="18">
        <v>0.28259998559951782</v>
      </c>
      <c r="CZ30" s="18">
        <v>0.21349999308586121</v>
      </c>
      <c r="DA30" s="18">
        <v>0.27959999442100525</v>
      </c>
      <c r="DB30" s="18">
        <v>0.1745000034570694</v>
      </c>
      <c r="DC30" s="18">
        <v>0.22370000183582306</v>
      </c>
      <c r="DD30" s="18">
        <v>0.15860000252723694</v>
      </c>
      <c r="DE30" s="18">
        <v>0.18500000238418579</v>
      </c>
      <c r="DF30" s="18" t="s">
        <v>24</v>
      </c>
      <c r="DI30" s="1" t="s">
        <v>182</v>
      </c>
      <c r="DK30" s="3" t="s">
        <v>123</v>
      </c>
      <c r="DL30" s="3">
        <v>24</v>
      </c>
      <c r="DM30" s="3" t="s">
        <v>133</v>
      </c>
      <c r="DN30" s="3"/>
    </row>
    <row r="31" spans="1:118">
      <c r="A31" s="108" t="s">
        <v>58</v>
      </c>
      <c r="B31" s="109"/>
      <c r="C31" s="32"/>
      <c r="D31" s="32"/>
      <c r="E31" s="32"/>
      <c r="F31" s="32"/>
      <c r="G31" s="32"/>
      <c r="H31" s="32"/>
      <c r="I31" s="32"/>
      <c r="J31" s="32"/>
      <c r="K31" s="89"/>
      <c r="L31" s="89"/>
      <c r="M31" s="110"/>
      <c r="O31" s="49"/>
      <c r="P31">
        <v>0.73399999999999999</v>
      </c>
      <c r="Q31">
        <v>0.97599999999999998</v>
      </c>
      <c r="R31">
        <v>0.99199999999999999</v>
      </c>
      <c r="S31">
        <v>1.08</v>
      </c>
      <c r="T31">
        <v>0.996</v>
      </c>
      <c r="U31">
        <v>1.052</v>
      </c>
      <c r="V31" s="14">
        <v>4.7E-2</v>
      </c>
      <c r="W31" s="14">
        <v>0.05</v>
      </c>
      <c r="X31" s="14">
        <v>0.05</v>
      </c>
      <c r="AF31" s="49" t="s">
        <v>74</v>
      </c>
      <c r="AG31" s="2" t="s">
        <v>2</v>
      </c>
      <c r="AH31" s="2">
        <v>1</v>
      </c>
      <c r="AI31" s="2">
        <v>2</v>
      </c>
      <c r="AJ31" s="2">
        <v>3</v>
      </c>
      <c r="AK31" s="2">
        <v>4</v>
      </c>
      <c r="AL31" s="2">
        <v>5</v>
      </c>
      <c r="AM31" s="2">
        <v>6</v>
      </c>
      <c r="AN31" s="2">
        <v>7</v>
      </c>
      <c r="AO31" s="2">
        <v>8</v>
      </c>
      <c r="AP31" s="2">
        <v>9</v>
      </c>
      <c r="AQ31" s="2">
        <v>10</v>
      </c>
      <c r="AR31" s="2">
        <v>11</v>
      </c>
      <c r="AS31" s="2">
        <v>12</v>
      </c>
      <c r="AT31" s="39"/>
      <c r="AU31" s="39"/>
      <c r="AY31" s="49"/>
      <c r="AZ31" s="2" t="s">
        <v>5</v>
      </c>
      <c r="BA31" s="16">
        <v>0.29739999771118164</v>
      </c>
      <c r="BB31" s="16">
        <v>0.38760000467300415</v>
      </c>
      <c r="BC31" s="16">
        <v>0.28639999032020569</v>
      </c>
      <c r="BD31" s="16">
        <v>0.26089999079704285</v>
      </c>
      <c r="BE31" s="16">
        <v>0.12669999897480011</v>
      </c>
      <c r="BF31" s="16">
        <v>0.12880000472068787</v>
      </c>
      <c r="BG31" s="16">
        <v>0.12649999558925629</v>
      </c>
      <c r="BH31" s="16">
        <v>0.11890000104904175</v>
      </c>
      <c r="BI31" s="16">
        <v>0.11439999938011169</v>
      </c>
      <c r="BJ31" s="11">
        <v>5.1199998706579208E-2</v>
      </c>
      <c r="BK31" s="11">
        <v>5.169999971985817E-2</v>
      </c>
      <c r="BL31" s="11">
        <v>4.9400001764297485E-2</v>
      </c>
      <c r="BM31" s="4"/>
      <c r="BN31" s="4"/>
      <c r="BO31" s="4"/>
      <c r="BP31" s="4"/>
      <c r="BR31" s="49"/>
      <c r="BS31" s="2" t="s">
        <v>5</v>
      </c>
      <c r="BT31" s="16">
        <v>0.38139998912811279</v>
      </c>
      <c r="BU31" s="16">
        <v>0.58130002021789551</v>
      </c>
      <c r="BV31" s="16">
        <v>0.48449999094009399</v>
      </c>
      <c r="BW31" s="16">
        <v>0.39610001444816589</v>
      </c>
      <c r="BX31" s="16">
        <v>0.1867000013589859</v>
      </c>
      <c r="BY31" s="16">
        <v>0.17659999430179596</v>
      </c>
      <c r="BZ31" s="6">
        <v>5.469999834895134E-2</v>
      </c>
      <c r="CA31" s="6">
        <v>5.5199999362230301E-2</v>
      </c>
      <c r="CB31" s="6">
        <v>5.8800000697374344E-2</v>
      </c>
      <c r="CC31" t="s">
        <v>88</v>
      </c>
      <c r="CD31" t="s">
        <v>115</v>
      </c>
      <c r="CJ31" s="8"/>
      <c r="CK31" s="8"/>
      <c r="CL31" s="29"/>
      <c r="CM31" s="29"/>
      <c r="CN31" s="8"/>
      <c r="CO31" s="8"/>
      <c r="CP31" s="8"/>
      <c r="CS31" s="2" t="s">
        <v>22</v>
      </c>
      <c r="CT31" s="153">
        <v>0.10040000081062317</v>
      </c>
      <c r="CU31" s="4">
        <v>0.10710000246763229</v>
      </c>
      <c r="CV31" s="18">
        <v>0.10779999941587448</v>
      </c>
      <c r="CW31" s="6">
        <v>5.7300001382827759E-2</v>
      </c>
      <c r="CX31" s="6">
        <v>5.0200000405311584E-2</v>
      </c>
      <c r="CY31" s="6">
        <v>5.9399999678134918E-2</v>
      </c>
      <c r="CZ31" s="6">
        <v>6.210000067949295E-2</v>
      </c>
      <c r="DA31" s="6">
        <v>5.2799999713897705E-2</v>
      </c>
      <c r="DB31" s="6">
        <v>5.4499998688697815E-2</v>
      </c>
      <c r="DC31" s="6">
        <v>5.1899999380111694E-2</v>
      </c>
      <c r="DD31" s="6">
        <v>5.2700001746416092E-2</v>
      </c>
      <c r="DE31" s="6">
        <v>5.0500001758337021E-2</v>
      </c>
      <c r="DK31" s="3"/>
      <c r="DL31" s="3">
        <v>25</v>
      </c>
      <c r="DM31" s="3" t="s">
        <v>132</v>
      </c>
      <c r="DN31" s="3"/>
    </row>
    <row r="32" spans="1:118">
      <c r="A32" s="111" t="s">
        <v>43</v>
      </c>
      <c r="B32" s="112" t="s">
        <v>44</v>
      </c>
      <c r="C32" s="113" t="s">
        <v>51</v>
      </c>
      <c r="D32" s="113" t="s">
        <v>52</v>
      </c>
      <c r="E32" s="113" t="s">
        <v>53</v>
      </c>
      <c r="F32" s="114" t="s">
        <v>41</v>
      </c>
      <c r="G32" s="113" t="s">
        <v>42</v>
      </c>
      <c r="H32" s="159"/>
      <c r="I32" s="159"/>
      <c r="J32" s="159"/>
      <c r="K32" s="89"/>
      <c r="L32" s="89"/>
      <c r="M32" s="110"/>
      <c r="O32" s="49"/>
      <c r="P32" s="26"/>
      <c r="Q32" s="26"/>
      <c r="R32" s="26"/>
      <c r="S32" s="26"/>
      <c r="T32" s="26"/>
      <c r="U32" s="26"/>
      <c r="V32" s="14" t="s">
        <v>76</v>
      </c>
      <c r="W32" s="13">
        <f>AVERAGE(V31:X31)</f>
        <v>4.9000000000000009E-2</v>
      </c>
      <c r="X32" s="61"/>
      <c r="Z32" s="22"/>
      <c r="AA32" s="22"/>
      <c r="AF32" s="49" t="s">
        <v>28</v>
      </c>
      <c r="AG32" s="2" t="s">
        <v>147</v>
      </c>
      <c r="AH32" s="12">
        <v>0.96960002183914185</v>
      </c>
      <c r="AI32" s="12">
        <v>1</v>
      </c>
      <c r="AJ32" s="12">
        <v>0.9660000205039978</v>
      </c>
      <c r="AK32" s="12">
        <v>0.97320002317428589</v>
      </c>
      <c r="AL32" s="12">
        <v>0.98559999465942383</v>
      </c>
      <c r="AM32" s="12">
        <v>0.86320000886917114</v>
      </c>
      <c r="AN32" s="12">
        <v>0.86799997091293335</v>
      </c>
      <c r="AO32" s="12">
        <v>0.71219998598098755</v>
      </c>
      <c r="AP32" s="12">
        <v>0.63139998912811279</v>
      </c>
      <c r="AQ32" s="12">
        <v>0.80620002746582031</v>
      </c>
      <c r="AR32" s="12">
        <v>0.73900002241134644</v>
      </c>
      <c r="AS32" s="11">
        <v>4.6300001442432404E-2</v>
      </c>
      <c r="AT32" s="8"/>
      <c r="AU32" s="8"/>
      <c r="AY32" s="49"/>
      <c r="AZ32" s="2" t="s">
        <v>6</v>
      </c>
      <c r="BA32" s="16">
        <v>0.29670000076293945</v>
      </c>
      <c r="BB32" s="16">
        <v>0.3499000072479248</v>
      </c>
      <c r="BC32" s="16">
        <v>0.31709998846054077</v>
      </c>
      <c r="BD32" s="16">
        <v>0.25789999961853027</v>
      </c>
      <c r="BE32" s="16">
        <v>0.12829999625682831</v>
      </c>
      <c r="BF32" s="16">
        <v>0.13169999420642853</v>
      </c>
      <c r="BG32" s="16">
        <v>0.12759999930858612</v>
      </c>
      <c r="BH32" s="16">
        <v>0.12470000237226486</v>
      </c>
      <c r="BI32" s="16">
        <v>0.10750000178813934</v>
      </c>
      <c r="BJ32" s="11">
        <v>5.1399998366832733E-2</v>
      </c>
      <c r="BK32" s="11">
        <v>5.2099999040365219E-2</v>
      </c>
      <c r="BL32" s="11">
        <v>4.9499999731779099E-2</v>
      </c>
      <c r="BM32" s="4"/>
      <c r="BN32" s="4"/>
      <c r="BO32" s="4"/>
      <c r="BP32" s="4"/>
      <c r="BR32" s="49"/>
      <c r="BS32" s="2" t="s">
        <v>6</v>
      </c>
      <c r="BT32" s="86">
        <v>0.25769999623298645</v>
      </c>
      <c r="BU32" s="86">
        <v>0.3393000066280365</v>
      </c>
      <c r="BV32" s="86">
        <v>0.22390000522136688</v>
      </c>
      <c r="BW32" s="86">
        <v>0.19709999859333038</v>
      </c>
      <c r="BX32" s="86">
        <v>0.11550000309944153</v>
      </c>
      <c r="BY32" s="86">
        <v>8.9500002562999725E-2</v>
      </c>
      <c r="BZ32" s="6">
        <v>5.169999971985817E-2</v>
      </c>
      <c r="CA32" s="6">
        <v>5.2499998360872269E-2</v>
      </c>
      <c r="CB32" s="6">
        <v>5.1100000739097595E-2</v>
      </c>
      <c r="CC32" s="17" t="s">
        <v>89</v>
      </c>
      <c r="CD32" s="17" t="s">
        <v>169</v>
      </c>
      <c r="CE32" s="17"/>
      <c r="CF32" s="17"/>
      <c r="CJ32" s="8"/>
      <c r="CK32" s="8"/>
      <c r="CL32" s="20"/>
      <c r="CM32" s="20"/>
      <c r="CN32" s="27"/>
      <c r="CO32" s="8"/>
      <c r="CP32" s="8"/>
      <c r="CT32" s="153" t="s">
        <v>13</v>
      </c>
      <c r="CU32" s="4" t="s">
        <v>14</v>
      </c>
      <c r="CV32" s="18" t="s">
        <v>24</v>
      </c>
      <c r="CW32" s="6"/>
      <c r="CX32" s="6"/>
      <c r="CY32" s="6"/>
      <c r="CZ32" s="6" t="s">
        <v>9</v>
      </c>
      <c r="DA32" s="6"/>
      <c r="DB32" s="6"/>
      <c r="DC32" s="6"/>
      <c r="DD32" s="6"/>
      <c r="DE32" s="6"/>
      <c r="DF32">
        <f>AVERAGE(CW31:DE31)</f>
        <v>5.4600000381469727E-2</v>
      </c>
    </row>
    <row r="33" spans="1:121">
      <c r="A33" s="115" t="s">
        <v>49</v>
      </c>
      <c r="B33" s="116" t="s">
        <v>13</v>
      </c>
      <c r="C33" s="90">
        <f>((C23-0.055)*1000*0.25)/((C15-0.052)*7*0.005)</f>
        <v>1346.8756540475192</v>
      </c>
      <c r="D33" s="90">
        <f t="shared" ref="D33:G33" si="0">((D23-0.055)*1000*0.25)/((D15-0.052)*7*0.005)</f>
        <v>1275.7766141972841</v>
      </c>
      <c r="E33" s="90">
        <f t="shared" si="0"/>
        <v>1339.5633818691394</v>
      </c>
      <c r="F33" s="90">
        <f t="shared" si="0"/>
        <v>6665.3400729982386</v>
      </c>
      <c r="G33" s="90">
        <f t="shared" si="0"/>
        <v>1118.0438089899305</v>
      </c>
      <c r="H33" s="136"/>
      <c r="I33" s="136"/>
      <c r="J33" s="136"/>
      <c r="K33" s="89"/>
      <c r="L33" s="89"/>
      <c r="M33" s="110"/>
      <c r="O33" s="49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F33" s="49"/>
      <c r="AG33" s="2" t="s">
        <v>148</v>
      </c>
      <c r="AH33" s="12">
        <v>0.89560002088546753</v>
      </c>
      <c r="AI33" s="12">
        <v>0.95480000972747803</v>
      </c>
      <c r="AJ33" s="12">
        <v>0.84380000829696655</v>
      </c>
      <c r="AK33" s="12">
        <v>0.85799998044967651</v>
      </c>
      <c r="AL33" s="12">
        <v>0.84880000352859497</v>
      </c>
      <c r="AM33" s="12">
        <v>0.70579999685287476</v>
      </c>
      <c r="AN33" s="12">
        <v>0.86779999732971191</v>
      </c>
      <c r="AO33" s="12">
        <v>0.72020000219345093</v>
      </c>
      <c r="AP33" s="12">
        <v>0.59219998121261597</v>
      </c>
      <c r="AQ33" s="12">
        <v>0.72640001773834229</v>
      </c>
      <c r="AR33" s="12">
        <v>0.78680002689361572</v>
      </c>
      <c r="AS33" s="11">
        <v>4.3999999761581421E-2</v>
      </c>
      <c r="AT33" s="8"/>
      <c r="AU33" s="8"/>
      <c r="AY33" s="49"/>
      <c r="AZ33" s="2" t="s">
        <v>7</v>
      </c>
      <c r="BA33" s="79">
        <v>0.29960000514984131</v>
      </c>
      <c r="BB33" s="79">
        <v>0.34569999575614929</v>
      </c>
      <c r="BC33" s="79">
        <v>0.22830000519752502</v>
      </c>
      <c r="BD33" s="79">
        <v>0.23160000145435333</v>
      </c>
      <c r="BE33" s="79">
        <v>0.1632000058889389</v>
      </c>
      <c r="BF33" s="79">
        <v>0.15629999339580536</v>
      </c>
      <c r="BG33" s="79">
        <v>0.14869999885559082</v>
      </c>
      <c r="BH33" s="79">
        <v>0.15389999747276306</v>
      </c>
      <c r="BI33" s="79">
        <v>0.12929999828338623</v>
      </c>
      <c r="BJ33" s="11">
        <v>5.6600000709295273E-2</v>
      </c>
      <c r="BK33" s="11">
        <v>5.7100001722574234E-2</v>
      </c>
      <c r="BL33" s="11">
        <v>5.5100001394748688E-2</v>
      </c>
      <c r="BM33" s="71" t="s">
        <v>89</v>
      </c>
      <c r="BN33" s="71" t="s">
        <v>168</v>
      </c>
      <c r="BO33" s="71"/>
      <c r="BP33" s="71"/>
      <c r="BR33" s="49"/>
      <c r="BS33" s="2" t="s">
        <v>7</v>
      </c>
      <c r="BT33" s="86">
        <v>0.27459999918937683</v>
      </c>
      <c r="BU33" s="86">
        <v>0.33559998869895935</v>
      </c>
      <c r="BV33" s="86">
        <v>0.21140000224113464</v>
      </c>
      <c r="BW33" s="86">
        <v>0.21289999783039093</v>
      </c>
      <c r="BX33" s="86">
        <v>0.1242000013589859</v>
      </c>
      <c r="BY33" s="86">
        <v>9.3599997460842133E-2</v>
      </c>
      <c r="BZ33" s="6">
        <v>6.6100001335144043E-2</v>
      </c>
      <c r="CA33" s="6">
        <v>6.3699997961521149E-2</v>
      </c>
      <c r="CB33" s="6">
        <v>5.1199998706579208E-2</v>
      </c>
      <c r="CC33" s="17" t="s">
        <v>89</v>
      </c>
      <c r="CD33" s="17" t="s">
        <v>169</v>
      </c>
      <c r="CE33" s="17"/>
      <c r="CF33" s="17"/>
      <c r="CJ33" s="8"/>
      <c r="CK33" s="8"/>
      <c r="CL33" s="20"/>
      <c r="CM33" s="20"/>
      <c r="CN33" s="27"/>
      <c r="CO33" s="8"/>
      <c r="CP33" s="8"/>
    </row>
    <row r="34" spans="1:121">
      <c r="A34" s="115"/>
      <c r="B34" s="116" t="s">
        <v>14</v>
      </c>
      <c r="C34" s="90">
        <f t="shared" ref="C34:G34" si="1">((C24-0.055)*1000*0.25)/((C16-0.052)*7*0.005)</f>
        <v>1164.9874535592273</v>
      </c>
      <c r="D34" s="90">
        <f t="shared" si="1"/>
        <v>1224.9148725704811</v>
      </c>
      <c r="E34" s="90">
        <f t="shared" si="1"/>
        <v>1456.777849313972</v>
      </c>
      <c r="F34" s="90">
        <f t="shared" si="1"/>
        <v>6976.8684805738785</v>
      </c>
      <c r="G34" s="90">
        <f t="shared" si="1"/>
        <v>990.95506796209963</v>
      </c>
      <c r="H34" s="136"/>
      <c r="I34" s="136"/>
      <c r="J34" s="136"/>
      <c r="K34" s="89"/>
      <c r="L34" s="89"/>
      <c r="M34" s="110"/>
      <c r="N34" s="21"/>
      <c r="P34" s="26"/>
      <c r="Q34" s="26"/>
      <c r="R34" s="26"/>
      <c r="S34" s="26"/>
      <c r="T34" s="26"/>
      <c r="U34" s="26"/>
      <c r="V34" s="26"/>
      <c r="W34" s="26"/>
      <c r="X34" s="26"/>
      <c r="Y34" s="24"/>
      <c r="Z34" s="24"/>
      <c r="AA34" s="26"/>
      <c r="AF34" s="49"/>
      <c r="AG34" s="2" t="s">
        <v>149</v>
      </c>
      <c r="AH34" s="12">
        <v>0.97960001230239868</v>
      </c>
      <c r="AI34" s="12">
        <v>1.0351999998092651</v>
      </c>
      <c r="AJ34" s="12">
        <v>0.94019997119903564</v>
      </c>
      <c r="AK34" s="12">
        <v>0.92640000581741333</v>
      </c>
      <c r="AL34" s="12">
        <v>0.91979998350143433</v>
      </c>
      <c r="AM34" s="12">
        <v>0.83399999141693115</v>
      </c>
      <c r="AN34" s="12">
        <v>0.92659997940063477</v>
      </c>
      <c r="AO34" s="12">
        <v>0.84340000152587891</v>
      </c>
      <c r="AP34" s="12">
        <v>0.65319997072219849</v>
      </c>
      <c r="AQ34" s="12">
        <v>0.79500001668930054</v>
      </c>
      <c r="AR34" s="12">
        <v>0.96899998188018799</v>
      </c>
      <c r="AS34" s="11">
        <v>4.2599998414516449E-2</v>
      </c>
      <c r="AT34" s="8"/>
      <c r="AU34" s="8"/>
      <c r="AY34" s="49"/>
      <c r="AZ34" s="2" t="s">
        <v>8</v>
      </c>
      <c r="BA34" s="79">
        <v>0.31380000710487366</v>
      </c>
      <c r="BB34" s="79">
        <v>0.32929998636245728</v>
      </c>
      <c r="BC34" s="79">
        <v>0.22920000553131104</v>
      </c>
      <c r="BD34" s="79">
        <v>0.22169999778270721</v>
      </c>
      <c r="BE34" s="79">
        <v>0.15729999542236328</v>
      </c>
      <c r="BF34" s="79">
        <v>0.14589999616146088</v>
      </c>
      <c r="BG34" s="79">
        <v>0.14419999718666077</v>
      </c>
      <c r="BH34" s="79">
        <v>0.14669999480247498</v>
      </c>
      <c r="BI34" s="79">
        <v>0.11819999665021896</v>
      </c>
      <c r="BJ34" s="11">
        <v>5.5799998342990875E-2</v>
      </c>
      <c r="BK34" s="11">
        <v>5.7799998670816422E-2</v>
      </c>
      <c r="BL34" s="11">
        <v>5.5399999022483826E-2</v>
      </c>
      <c r="BM34" s="71"/>
      <c r="BN34" s="71"/>
      <c r="BO34" s="71"/>
      <c r="BP34" s="71"/>
      <c r="BR34" s="49"/>
      <c r="BS34" s="2" t="s">
        <v>8</v>
      </c>
      <c r="BT34" s="86">
        <v>0.28020000457763672</v>
      </c>
      <c r="BU34" s="86">
        <v>0.31310001015663147</v>
      </c>
      <c r="BV34" s="86">
        <v>0.21909999847412109</v>
      </c>
      <c r="BW34" s="86">
        <v>0.2093999981880188</v>
      </c>
      <c r="BX34" s="86">
        <v>0.13019999861717224</v>
      </c>
      <c r="BY34" s="86">
        <v>0.11320000141859055</v>
      </c>
      <c r="BZ34" s="6">
        <v>5.4800000041723251E-2</v>
      </c>
      <c r="CA34" s="6">
        <v>5.4400000721216202E-2</v>
      </c>
      <c r="CB34" s="6">
        <v>5.2299998700618744E-2</v>
      </c>
      <c r="CC34" s="17" t="s">
        <v>89</v>
      </c>
      <c r="CD34" s="17" t="s">
        <v>169</v>
      </c>
      <c r="CE34" s="17"/>
      <c r="CF34" s="17"/>
      <c r="CJ34" s="8"/>
      <c r="CK34" s="8"/>
      <c r="CL34" s="8"/>
      <c r="CM34" s="8"/>
      <c r="CN34" s="8"/>
      <c r="CO34" s="8"/>
      <c r="CP34" s="8"/>
    </row>
    <row r="35" spans="1:121">
      <c r="A35" s="119" t="s">
        <v>50</v>
      </c>
      <c r="B35" s="120" t="s">
        <v>13</v>
      </c>
      <c r="C35" s="90">
        <f t="shared" ref="C35:G35" si="2">((C25-0.055)*1000*0.25)/((C17-0.052)*7*0.005)</f>
        <v>1285.3453882694184</v>
      </c>
      <c r="D35" s="90">
        <f t="shared" si="2"/>
        <v>1119.1602923805535</v>
      </c>
      <c r="E35" s="90">
        <f t="shared" si="2"/>
        <v>1262.3040654606048</v>
      </c>
      <c r="F35" s="90">
        <f t="shared" si="2"/>
        <v>5785.1841621592857</v>
      </c>
      <c r="G35" s="90">
        <f t="shared" si="2"/>
        <v>927.49864539449038</v>
      </c>
      <c r="H35" s="136"/>
      <c r="I35" s="136"/>
      <c r="J35" s="136"/>
      <c r="K35" s="89"/>
      <c r="L35" s="89"/>
      <c r="M35" s="110"/>
      <c r="N35" s="21"/>
      <c r="O35" s="45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1"/>
      <c r="AF35" s="49"/>
      <c r="AG35" s="2" t="s">
        <v>150</v>
      </c>
      <c r="AH35" s="12">
        <v>1.0384000539779663</v>
      </c>
      <c r="AI35" s="12">
        <v>0.97399997711181641</v>
      </c>
      <c r="AJ35" s="12">
        <v>0.99599999189376831</v>
      </c>
      <c r="AK35" s="12">
        <v>0.97539997100830078</v>
      </c>
      <c r="AL35" s="12">
        <v>0.93320000171661377</v>
      </c>
      <c r="AM35" s="12">
        <v>0.8465999960899353</v>
      </c>
      <c r="AN35" s="12">
        <v>0.94120001792907715</v>
      </c>
      <c r="AO35" s="12">
        <v>0.78339999914169312</v>
      </c>
      <c r="AP35" s="12">
        <v>0.20299999415874481</v>
      </c>
      <c r="AQ35" s="12">
        <v>0.77100002765655518</v>
      </c>
      <c r="AR35" s="12">
        <v>0.86019998788833618</v>
      </c>
      <c r="AS35" s="11">
        <v>4.1999999433755875E-2</v>
      </c>
      <c r="AT35" s="3" t="s">
        <v>84</v>
      </c>
      <c r="AU35" s="8"/>
      <c r="AY35" s="49"/>
      <c r="AZ35" s="2" t="s">
        <v>22</v>
      </c>
      <c r="BA35" s="79">
        <v>0.29820001125335693</v>
      </c>
      <c r="BB35" s="79">
        <v>0.34439998865127563</v>
      </c>
      <c r="BC35" s="79">
        <v>0.2304999977350235</v>
      </c>
      <c r="BD35" s="79">
        <v>0.23790000379085541</v>
      </c>
      <c r="BE35" s="79">
        <v>0.16689999401569366</v>
      </c>
      <c r="BF35" s="79">
        <v>0.15399999916553497</v>
      </c>
      <c r="BG35" s="79">
        <v>0.1500999927520752</v>
      </c>
      <c r="BH35" s="79">
        <v>0.15039999783039093</v>
      </c>
      <c r="BI35" s="79">
        <v>0.13099999725818634</v>
      </c>
      <c r="BJ35" s="11">
        <v>5.8100000023841858E-2</v>
      </c>
      <c r="BK35" s="11">
        <v>5.9000000357627869E-2</v>
      </c>
      <c r="BL35" s="11">
        <v>5.6600000709295273E-2</v>
      </c>
      <c r="BM35" s="71"/>
      <c r="BN35" s="71"/>
      <c r="BO35" s="71"/>
      <c r="BP35" s="71"/>
      <c r="BQ35" s="8"/>
      <c r="BR35" s="24"/>
      <c r="BS35" s="19"/>
      <c r="BT35" s="20"/>
      <c r="BU35" s="20"/>
      <c r="BV35" s="20"/>
      <c r="BW35" s="20"/>
      <c r="BX35" s="20"/>
      <c r="BY35" s="20"/>
      <c r="BZ35" s="3" t="s">
        <v>103</v>
      </c>
      <c r="CA35" s="3"/>
      <c r="CB35" s="11">
        <f>AVERAGE(BZ29:CB34)</f>
        <v>5.5049999720520444E-2</v>
      </c>
      <c r="CC35" s="3"/>
      <c r="CD35" s="8"/>
      <c r="CE35" s="8"/>
      <c r="CF35" s="8"/>
      <c r="CG35" s="8"/>
      <c r="CJ35" s="8"/>
      <c r="CK35" s="8"/>
      <c r="CL35" s="8"/>
      <c r="CM35" s="8"/>
      <c r="CN35" s="8"/>
      <c r="CO35" s="8"/>
      <c r="CP35" s="8"/>
      <c r="CT35" s="151">
        <f>((CT25-0.0546)*1000*0.25)/((CT11-0.0506)*0.005*6)</f>
        <v>4777.6100821196524</v>
      </c>
      <c r="CU35" s="151">
        <f t="shared" ref="CU35:DE35" si="3">((CU25-0.0546)*1000*0.25)/((CU11-0.0506)*0.005*6)</f>
        <v>1164.1499719497497</v>
      </c>
      <c r="CV35" s="151">
        <f t="shared" si="3"/>
        <v>1016.6800555426462</v>
      </c>
      <c r="CW35" s="151">
        <f t="shared" si="3"/>
        <v>4969.5108505659646</v>
      </c>
      <c r="CX35" s="151">
        <f t="shared" si="3"/>
        <v>1113.1886834094155</v>
      </c>
      <c r="CY35" s="151">
        <f t="shared" si="3"/>
        <v>1330.637006549262</v>
      </c>
      <c r="CZ35" s="151">
        <f t="shared" si="3"/>
        <v>1112.2031748182601</v>
      </c>
      <c r="DA35" s="151">
        <f t="shared" si="3"/>
        <v>1325.20173308679</v>
      </c>
      <c r="DB35" s="151">
        <f t="shared" si="3"/>
        <v>1029.8211890669045</v>
      </c>
      <c r="DC35" s="151">
        <f t="shared" si="3"/>
        <v>6390.6908113699137</v>
      </c>
      <c r="DD35" s="151">
        <f t="shared" si="3"/>
        <v>968.22932528763181</v>
      </c>
      <c r="DE35" s="151">
        <f t="shared" si="3"/>
        <v>1383.0654213080982</v>
      </c>
    </row>
    <row r="36" spans="1:121">
      <c r="A36" s="119"/>
      <c r="B36" s="120" t="s">
        <v>14</v>
      </c>
      <c r="C36" s="90">
        <f t="shared" ref="C36:G36" si="4">((C26-0.055)*1000*0.25)/((C18-0.052)*7*0.005)</f>
        <v>932.98184629836453</v>
      </c>
      <c r="D36" s="90">
        <f t="shared" si="4"/>
        <v>977.0358039652283</v>
      </c>
      <c r="E36" s="90">
        <f t="shared" si="4"/>
        <v>1177.1427705601325</v>
      </c>
      <c r="F36" s="90">
        <f t="shared" si="4"/>
        <v>5523.1344709968644</v>
      </c>
      <c r="G36" s="90">
        <f t="shared" si="4"/>
        <v>764.79443275671565</v>
      </c>
      <c r="H36" s="136"/>
      <c r="I36" s="136"/>
      <c r="J36" s="136"/>
      <c r="K36" s="89"/>
      <c r="L36" s="89"/>
      <c r="M36" s="110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72" t="s">
        <v>29</v>
      </c>
      <c r="AT36" s="11">
        <f>AVERAGE(AS32:AS35)</f>
        <v>4.3724999763071537E-2</v>
      </c>
      <c r="AU36" s="8"/>
      <c r="AY36" s="49"/>
      <c r="AZ36" s="2" t="s">
        <v>23</v>
      </c>
      <c r="BA36" s="79">
        <v>0.33680000901222229</v>
      </c>
      <c r="BB36" s="79">
        <v>0.35440000891685486</v>
      </c>
      <c r="BC36" s="79">
        <v>0.2410999983549118</v>
      </c>
      <c r="BD36" s="79">
        <v>0.24259999394416809</v>
      </c>
      <c r="BE36" s="79">
        <v>0.17010000348091125</v>
      </c>
      <c r="BF36" s="79">
        <v>0.1656000018119812</v>
      </c>
      <c r="BG36" s="79">
        <v>0.1031000018119812</v>
      </c>
      <c r="BH36" s="79">
        <v>0.15189999341964722</v>
      </c>
      <c r="BI36" s="79">
        <v>0.12380000203847885</v>
      </c>
      <c r="BJ36" s="11">
        <v>5.7799998670816422E-2</v>
      </c>
      <c r="BK36" s="11">
        <v>5.7199999690055847E-2</v>
      </c>
      <c r="BL36" s="11">
        <v>5.5799998342990875E-2</v>
      </c>
      <c r="BM36" s="71"/>
      <c r="BN36" s="71"/>
      <c r="BO36" s="71"/>
      <c r="BP36" s="71"/>
      <c r="BQ36" s="8"/>
      <c r="BR36" s="24"/>
      <c r="BS36" s="19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8"/>
      <c r="CG36" s="8"/>
      <c r="CH36" s="8"/>
      <c r="CI36" s="8"/>
      <c r="CJ36" s="8"/>
      <c r="CK36" s="8"/>
      <c r="CL36" s="29"/>
      <c r="CM36" s="29"/>
      <c r="CN36" s="8"/>
      <c r="CO36" s="8"/>
      <c r="CP36" s="8"/>
      <c r="CT36" s="151">
        <f t="shared" ref="CT36:DE40" si="5">((CT26-0.0546)*1000*0.25)/((CT12-0.0506)*0.005*6)</f>
        <v>5238.8736114634339</v>
      </c>
      <c r="CU36" s="151">
        <f t="shared" si="5"/>
        <v>1181.7831768010362</v>
      </c>
      <c r="CV36" s="151">
        <f t="shared" si="5"/>
        <v>976.3722702489074</v>
      </c>
      <c r="CW36" s="151">
        <f t="shared" si="5"/>
        <v>4798.0050018248903</v>
      </c>
      <c r="CX36" s="151">
        <f t="shared" si="5"/>
        <v>1122.3878237256051</v>
      </c>
      <c r="CY36" s="151">
        <f t="shared" si="5"/>
        <v>1294.1733553144113</v>
      </c>
      <c r="CZ36" s="151">
        <f t="shared" si="5"/>
        <v>1063.7770754652731</v>
      </c>
      <c r="DA36" s="151">
        <f t="shared" si="5"/>
        <v>1330.5673205304824</v>
      </c>
      <c r="DB36" s="151">
        <f t="shared" si="5"/>
        <v>1139.2551686747393</v>
      </c>
      <c r="DC36" s="151">
        <f t="shared" si="5"/>
        <v>5919.2712285085181</v>
      </c>
      <c r="DD36" s="151">
        <f t="shared" si="5"/>
        <v>977.92514276157249</v>
      </c>
      <c r="DE36" s="151">
        <f t="shared" si="5"/>
        <v>1461.0190207730332</v>
      </c>
    </row>
    <row r="37" spans="1:121" ht="16" thickBot="1">
      <c r="A37" s="130"/>
      <c r="B37" s="131"/>
      <c r="C37" s="142"/>
      <c r="D37" s="142"/>
      <c r="E37" s="142"/>
      <c r="F37" s="142"/>
      <c r="G37" s="142"/>
      <c r="H37" s="142"/>
      <c r="I37" s="142"/>
      <c r="J37" s="142"/>
      <c r="K37" s="131"/>
      <c r="L37" s="131"/>
      <c r="M37" s="133"/>
      <c r="N37" s="21"/>
      <c r="O37" s="49" t="s">
        <v>15</v>
      </c>
      <c r="P37" s="48">
        <v>1</v>
      </c>
      <c r="Q37" s="48">
        <v>2</v>
      </c>
      <c r="R37" s="48">
        <v>3</v>
      </c>
      <c r="S37" s="48">
        <v>4</v>
      </c>
      <c r="T37" s="48">
        <v>5</v>
      </c>
      <c r="U37" s="48">
        <v>6</v>
      </c>
      <c r="V37" s="48">
        <v>7</v>
      </c>
      <c r="W37" s="48">
        <v>8</v>
      </c>
      <c r="X37" s="48">
        <v>9</v>
      </c>
      <c r="Y37" s="48">
        <v>10</v>
      </c>
      <c r="Z37" s="48">
        <v>11</v>
      </c>
      <c r="AA37" s="48">
        <v>12</v>
      </c>
      <c r="AB37" s="21"/>
      <c r="AF37" t="s">
        <v>157</v>
      </c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8"/>
      <c r="AU37" s="8"/>
      <c r="BI37" s="3" t="s">
        <v>103</v>
      </c>
      <c r="BJ37" s="3"/>
      <c r="BK37" s="11">
        <f>AVERAGE(BJ29:BL36)</f>
        <v>5.4170833124468722E-2</v>
      </c>
      <c r="BL37" s="3"/>
      <c r="BQ37" s="8"/>
      <c r="CJ37" s="8"/>
      <c r="CK37" s="8"/>
      <c r="CL37" s="20"/>
      <c r="CM37" s="20"/>
      <c r="CN37" s="20"/>
      <c r="CO37" s="8"/>
      <c r="CP37" s="8"/>
      <c r="CT37" s="151">
        <f t="shared" si="5"/>
        <v>4912.4004513854306</v>
      </c>
      <c r="CU37" s="151">
        <f t="shared" si="5"/>
        <v>1000.722310643325</v>
      </c>
      <c r="CV37" s="151">
        <f t="shared" si="5"/>
        <v>928.71772119153661</v>
      </c>
      <c r="CW37" s="151">
        <f t="shared" si="5"/>
        <v>4579.4676380802239</v>
      </c>
      <c r="CX37" s="151">
        <f t="shared" si="5"/>
        <v>1063.9684640159514</v>
      </c>
      <c r="CY37" s="151">
        <f t="shared" si="5"/>
        <v>1219.7159483490459</v>
      </c>
      <c r="CZ37" s="151">
        <f t="shared" si="5"/>
        <v>975.64558417210185</v>
      </c>
      <c r="DA37" s="151">
        <f t="shared" si="5"/>
        <v>1184.4332361587494</v>
      </c>
      <c r="DB37" s="151">
        <f t="shared" si="5"/>
        <v>1076.2795233505719</v>
      </c>
      <c r="DC37" s="151">
        <f t="shared" si="5"/>
        <v>5689.4094814933896</v>
      </c>
      <c r="DD37" s="151">
        <f t="shared" si="5"/>
        <v>1036.1108298077647</v>
      </c>
      <c r="DE37" s="151">
        <f t="shared" si="5"/>
        <v>1414.9349941601677</v>
      </c>
    </row>
    <row r="38" spans="1:121" ht="16" thickBot="1">
      <c r="N38" s="21"/>
      <c r="O38" s="49" t="s">
        <v>78</v>
      </c>
      <c r="P38" s="65">
        <v>0.95499999999999996</v>
      </c>
      <c r="Q38" s="65">
        <v>0.73899999999999999</v>
      </c>
      <c r="R38" s="65">
        <v>0.255</v>
      </c>
      <c r="S38" s="65">
        <v>0.249</v>
      </c>
      <c r="T38" s="65">
        <v>0.30399999999999999</v>
      </c>
      <c r="U38" s="65">
        <v>0.26800000000000002</v>
      </c>
      <c r="V38" s="65">
        <v>0.19600000000000001</v>
      </c>
      <c r="W38" s="65">
        <v>1.149</v>
      </c>
      <c r="X38" s="65">
        <v>1.0760000000000001</v>
      </c>
      <c r="Y38" s="65">
        <v>0.41</v>
      </c>
      <c r="Z38" s="65">
        <v>0.33300000000000002</v>
      </c>
      <c r="AA38" s="65">
        <v>0.28699999999999998</v>
      </c>
      <c r="AB38" s="62" t="s">
        <v>49</v>
      </c>
      <c r="AC38" s="3"/>
      <c r="AF38" s="49" t="s">
        <v>86</v>
      </c>
      <c r="AG38" s="2" t="s">
        <v>2</v>
      </c>
      <c r="AH38" s="2">
        <v>1</v>
      </c>
      <c r="AI38" s="2">
        <v>2</v>
      </c>
      <c r="AJ38" s="2">
        <v>3</v>
      </c>
      <c r="AK38" s="2">
        <v>4</v>
      </c>
      <c r="AL38" s="2">
        <v>5</v>
      </c>
      <c r="AM38" s="2">
        <v>6</v>
      </c>
      <c r="AN38" s="2">
        <v>7</v>
      </c>
      <c r="AO38" s="2">
        <v>8</v>
      </c>
      <c r="AP38" s="2">
        <v>9</v>
      </c>
      <c r="AQ38" s="2">
        <v>10</v>
      </c>
      <c r="AR38" s="2">
        <v>11</v>
      </c>
      <c r="AS38" s="2">
        <v>12</v>
      </c>
      <c r="AT38" s="8"/>
      <c r="BQ38" s="8"/>
      <c r="CJ38" s="8"/>
      <c r="CK38" s="8"/>
      <c r="CL38" s="20"/>
      <c r="CM38" s="20"/>
      <c r="CN38" s="20"/>
      <c r="CO38" s="8"/>
      <c r="CP38" s="8"/>
      <c r="CT38" s="151">
        <f t="shared" si="5"/>
        <v>1500.8356735196649</v>
      </c>
      <c r="CU38" s="151">
        <f t="shared" si="5"/>
        <v>3858.9190303788137</v>
      </c>
      <c r="CV38" s="151">
        <f t="shared" si="5"/>
        <v>862.03865541264281</v>
      </c>
      <c r="CW38" s="154">
        <f>((CW28-0.065)*1000*0.25)/((CW14-0.0506)*0.02*10)</f>
        <v>282.26237556860866</v>
      </c>
      <c r="CX38" s="154">
        <f t="shared" ref="CX38:DA38" si="6">((CX28-0.065)*1000*0.25)/((CX14-0.0506)*0.02*10)</f>
        <v>305.54628999547856</v>
      </c>
      <c r="CY38" s="154">
        <f t="shared" si="6"/>
        <v>283.31582898068689</v>
      </c>
      <c r="CZ38" s="154">
        <f t="shared" si="6"/>
        <v>252.08044139922148</v>
      </c>
      <c r="DA38" s="154">
        <f t="shared" si="6"/>
        <v>220.97804501919174</v>
      </c>
      <c r="DB38" s="155">
        <f>((DB28-0.0648)*1000*0.25)/((DB14-0.0506)*0.005*12)</f>
        <v>381.95976538663035</v>
      </c>
      <c r="DC38" s="155">
        <f t="shared" ref="DC38:DE38" si="7">((DC28-0.0648)*1000*0.25)/((DC14-0.0506)*0.005*12)</f>
        <v>791.07819264130364</v>
      </c>
      <c r="DD38" s="155">
        <f t="shared" si="7"/>
        <v>730.94634994593036</v>
      </c>
      <c r="DE38" s="155">
        <f t="shared" si="7"/>
        <v>633.46294383084614</v>
      </c>
    </row>
    <row r="39" spans="1:121">
      <c r="A39" s="105"/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7"/>
      <c r="N39" s="21"/>
      <c r="O39" s="49"/>
      <c r="P39" s="65">
        <v>0.68799999999999994</v>
      </c>
      <c r="Q39" s="65">
        <v>0.26900000000000002</v>
      </c>
      <c r="R39" s="65">
        <v>0.32100000000000001</v>
      </c>
      <c r="S39" s="65">
        <v>0.124</v>
      </c>
      <c r="T39" s="65">
        <v>0.128</v>
      </c>
      <c r="U39" s="65">
        <v>0.19900000000000001</v>
      </c>
      <c r="V39" s="61">
        <v>5.1999999999999998E-2</v>
      </c>
      <c r="W39" s="61">
        <v>5.1999999999999998E-2</v>
      </c>
      <c r="X39" s="61">
        <v>5.1999999999999998E-2</v>
      </c>
      <c r="Y39" s="14" t="s">
        <v>76</v>
      </c>
      <c r="Z39" s="13">
        <f>AVERAGE(V39:X39)</f>
        <v>5.1999999999999998E-2</v>
      </c>
      <c r="AA39" s="61"/>
      <c r="AB39" s="66" t="s">
        <v>77</v>
      </c>
      <c r="AC39" s="3"/>
      <c r="AF39" s="49" t="s">
        <v>30</v>
      </c>
      <c r="AG39" s="2" t="s">
        <v>147</v>
      </c>
      <c r="AH39" s="75">
        <v>0.94379997253417969</v>
      </c>
      <c r="AI39" s="12">
        <v>0.32319998741149902</v>
      </c>
      <c r="AJ39" s="12">
        <v>0.32460001111030579</v>
      </c>
      <c r="AK39" s="12">
        <v>0.33140000700950623</v>
      </c>
      <c r="AL39" s="12">
        <v>0.30059999227523804</v>
      </c>
      <c r="AM39" s="12">
        <v>1.2252000570297241</v>
      </c>
      <c r="AN39" s="12">
        <v>0.29800000786781311</v>
      </c>
      <c r="AO39" s="12">
        <v>0.35159999132156372</v>
      </c>
      <c r="AP39" s="12">
        <v>0.25960001349449158</v>
      </c>
      <c r="AQ39" s="12">
        <v>0.53380000591278076</v>
      </c>
      <c r="AR39" s="12">
        <v>0.28259998559951782</v>
      </c>
      <c r="AS39" s="3">
        <v>5.0999999046325684E-2</v>
      </c>
      <c r="AT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T39" s="151">
        <f t="shared" si="5"/>
        <v>1382.951511690246</v>
      </c>
      <c r="CU39" s="151">
        <f t="shared" si="5"/>
        <v>3846.6300914277281</v>
      </c>
      <c r="CV39" s="151">
        <f t="shared" si="5"/>
        <v>874.95474642338479</v>
      </c>
      <c r="CW39" s="154">
        <f t="shared" ref="CW39:DA40" si="8">((CW29-0.065)*1000*0.25)/((CW15-0.0506)*0.02*10)</f>
        <v>233.68304692133111</v>
      </c>
      <c r="CX39" s="154">
        <f t="shared" si="8"/>
        <v>276.83598611179229</v>
      </c>
      <c r="CY39" s="154">
        <f t="shared" si="8"/>
        <v>261.30678265339412</v>
      </c>
      <c r="CZ39" s="154">
        <f t="shared" si="8"/>
        <v>242.39852520820972</v>
      </c>
      <c r="DA39" s="154">
        <f t="shared" si="8"/>
        <v>266.50795390932797</v>
      </c>
      <c r="DB39" s="155">
        <f t="shared" ref="DB39:DE40" si="9">((DB29-0.0648)*1000*0.25)/((DB15-0.0506)*0.005*12)</f>
        <v>362.85153601892796</v>
      </c>
      <c r="DC39" s="155">
        <f t="shared" si="9"/>
        <v>726.54459961763803</v>
      </c>
      <c r="DD39" s="155">
        <f t="shared" si="9"/>
        <v>360.13859872793626</v>
      </c>
      <c r="DE39" s="155">
        <f t="shared" si="9"/>
        <v>596.80190220901898</v>
      </c>
    </row>
    <row r="40" spans="1:121">
      <c r="A40" s="108" t="s">
        <v>54</v>
      </c>
      <c r="B40" s="109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110"/>
      <c r="N40" s="21"/>
      <c r="O40" s="49"/>
      <c r="P40" s="22">
        <v>0.65400000000000003</v>
      </c>
      <c r="Q40" s="22">
        <v>0.624</v>
      </c>
      <c r="R40" s="22">
        <v>0.27</v>
      </c>
      <c r="S40" s="26">
        <v>0.224</v>
      </c>
      <c r="T40" s="26">
        <v>0.23499999999999999</v>
      </c>
      <c r="U40" s="26">
        <v>0.25600000000000001</v>
      </c>
      <c r="V40" s="26">
        <v>0.252</v>
      </c>
      <c r="W40" s="26">
        <v>0.80400000000000005</v>
      </c>
      <c r="X40" s="26">
        <v>0.79400000000000004</v>
      </c>
      <c r="Y40" s="22">
        <v>0.216</v>
      </c>
      <c r="Z40" s="22">
        <v>0.40400000000000003</v>
      </c>
      <c r="AA40" s="22">
        <v>0.23</v>
      </c>
      <c r="AB40" s="21" t="s">
        <v>50</v>
      </c>
      <c r="AD40" s="8"/>
      <c r="AF40" s="49"/>
      <c r="AG40" s="2" t="s">
        <v>148</v>
      </c>
      <c r="AH40" s="75">
        <v>1.3312000036239624</v>
      </c>
      <c r="AI40" s="12">
        <v>0.39879998564720154</v>
      </c>
      <c r="AJ40" s="12">
        <v>0.33640000224113464</v>
      </c>
      <c r="AK40" s="12">
        <v>0.35319998860359192</v>
      </c>
      <c r="AL40" s="12">
        <v>0.33219999074935913</v>
      </c>
      <c r="AM40" s="12">
        <v>0.72259998321533203</v>
      </c>
      <c r="AN40" s="12">
        <v>0.44539999961853027</v>
      </c>
      <c r="AO40" s="12">
        <v>0.44699999690055847</v>
      </c>
      <c r="AP40" s="12">
        <v>0.18999999761581421</v>
      </c>
      <c r="AQ40" s="12">
        <v>0.57419997453689575</v>
      </c>
      <c r="AR40" s="12">
        <v>0.37040001153945923</v>
      </c>
      <c r="AS40" s="3">
        <v>5.2299998700618744E-2</v>
      </c>
      <c r="AY40" s="49" t="s">
        <v>104</v>
      </c>
      <c r="AZ40" s="2" t="s">
        <v>2</v>
      </c>
      <c r="BA40" s="2">
        <v>1</v>
      </c>
      <c r="BB40" s="2">
        <v>2</v>
      </c>
      <c r="BC40" s="2">
        <v>3</v>
      </c>
      <c r="BD40" s="2">
        <v>4</v>
      </c>
      <c r="BE40" s="2">
        <v>5</v>
      </c>
      <c r="BF40" s="2">
        <v>6</v>
      </c>
      <c r="BG40" s="2">
        <v>7</v>
      </c>
      <c r="BH40" s="2">
        <v>8</v>
      </c>
      <c r="BI40" s="2">
        <v>9</v>
      </c>
      <c r="BJ40" s="19"/>
      <c r="BK40" s="19"/>
      <c r="BL40" s="19"/>
      <c r="BM40" s="8"/>
      <c r="BN40" s="8"/>
      <c r="BO40" s="8"/>
      <c r="BP40" s="8"/>
      <c r="BQ40" s="8"/>
      <c r="BR40" s="49" t="s">
        <v>104</v>
      </c>
      <c r="BS40" s="2" t="s">
        <v>2</v>
      </c>
      <c r="BT40" s="2">
        <v>1</v>
      </c>
      <c r="BU40" s="2">
        <v>2</v>
      </c>
      <c r="BV40" s="2">
        <v>3</v>
      </c>
      <c r="BW40" s="2">
        <v>4</v>
      </c>
      <c r="BX40" s="2">
        <v>5</v>
      </c>
      <c r="BY40" s="2">
        <v>6</v>
      </c>
      <c r="BZ40" s="19"/>
      <c r="CA40" s="19"/>
      <c r="CB40" s="19"/>
      <c r="CC40" s="19"/>
      <c r="CD40" s="19"/>
      <c r="CE40" s="19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T40" s="151">
        <f t="shared" si="5"/>
        <v>1520.8985448866918</v>
      </c>
      <c r="CU40" s="151">
        <f t="shared" si="5"/>
        <v>4327.4058433476166</v>
      </c>
      <c r="CV40" s="151">
        <f t="shared" si="5"/>
        <v>859.25658420371542</v>
      </c>
      <c r="CW40" s="154">
        <f t="shared" si="8"/>
        <v>265.66984777997112</v>
      </c>
      <c r="CX40" s="154">
        <f t="shared" si="8"/>
        <v>286.03958813281969</v>
      </c>
      <c r="CY40" s="154">
        <f t="shared" si="8"/>
        <v>278.17549344678315</v>
      </c>
      <c r="CZ40" s="154">
        <f t="shared" si="8"/>
        <v>253.65535434453204</v>
      </c>
      <c r="DA40" s="154">
        <f t="shared" si="8"/>
        <v>272.77809880054542</v>
      </c>
      <c r="DB40" s="155">
        <f t="shared" si="9"/>
        <v>497.85791511654469</v>
      </c>
      <c r="DC40" s="155">
        <f t="shared" si="9"/>
        <v>752.62401158613056</v>
      </c>
      <c r="DD40" s="155">
        <f t="shared" si="9"/>
        <v>424.03531172349551</v>
      </c>
      <c r="DE40" s="155">
        <f t="shared" si="9"/>
        <v>726.26646683127103</v>
      </c>
    </row>
    <row r="41" spans="1:121">
      <c r="A41" s="111" t="s">
        <v>43</v>
      </c>
      <c r="B41" s="112" t="s">
        <v>44</v>
      </c>
      <c r="C41" s="113" t="s">
        <v>51</v>
      </c>
      <c r="D41" s="113" t="s">
        <v>52</v>
      </c>
      <c r="E41" s="113" t="s">
        <v>53</v>
      </c>
      <c r="F41" s="114" t="s">
        <v>41</v>
      </c>
      <c r="G41" s="113" t="s">
        <v>42</v>
      </c>
      <c r="H41" s="158" t="s">
        <v>29</v>
      </c>
      <c r="I41" s="158"/>
      <c r="J41" s="158"/>
      <c r="K41" s="32"/>
      <c r="L41" s="32"/>
      <c r="M41" s="110"/>
      <c r="N41" s="21"/>
      <c r="O41" s="49"/>
      <c r="P41" s="22">
        <v>0.60799999999999998</v>
      </c>
      <c r="Q41" s="22">
        <v>0.24299999999999999</v>
      </c>
      <c r="R41" s="22">
        <v>0.29399999999999998</v>
      </c>
      <c r="S41" s="26">
        <v>0.125</v>
      </c>
      <c r="T41" s="26">
        <v>0.125</v>
      </c>
      <c r="U41" s="26">
        <v>0.13500000000000001</v>
      </c>
      <c r="V41" s="61">
        <v>5.3999999999999999E-2</v>
      </c>
      <c r="W41" s="61">
        <v>5.3999999999999999E-2</v>
      </c>
      <c r="X41" s="61">
        <v>5.8999999999999997E-2</v>
      </c>
      <c r="Y41" s="14" t="s">
        <v>76</v>
      </c>
      <c r="Z41" s="13">
        <f>AVERAGE(V41:X41)</f>
        <v>5.5666666666666663E-2</v>
      </c>
      <c r="AA41" s="61"/>
      <c r="AB41" s="67" t="s">
        <v>77</v>
      </c>
      <c r="AF41" s="49"/>
      <c r="AG41" s="2" t="s">
        <v>149</v>
      </c>
      <c r="AH41" s="75">
        <v>1.1504000425338745</v>
      </c>
      <c r="AI41" s="12">
        <v>0.39719998836517334</v>
      </c>
      <c r="AJ41" s="12">
        <v>0.36880001425743103</v>
      </c>
      <c r="AK41" s="12">
        <v>0.3481999933719635</v>
      </c>
      <c r="AL41" s="12">
        <v>0.31380000710487366</v>
      </c>
      <c r="AM41" s="12">
        <v>1.4284000396728516</v>
      </c>
      <c r="AN41" s="12">
        <v>0.35460001230239868</v>
      </c>
      <c r="AO41" s="12">
        <v>0.23319999873638153</v>
      </c>
      <c r="AP41" s="12">
        <v>0.2621999979019165</v>
      </c>
      <c r="AQ41" s="12">
        <v>0.57080000638961792</v>
      </c>
      <c r="AR41" s="12">
        <v>0.33199998736381531</v>
      </c>
      <c r="AS41" s="3">
        <v>5.2700001746416092E-2</v>
      </c>
      <c r="AY41" s="49"/>
      <c r="AZ41" s="2" t="s">
        <v>3</v>
      </c>
      <c r="BA41" s="82">
        <f>((BA29-0.054)*1000*0.25)/((BA23-0.0499)*0.005*5)</f>
        <v>3829.9504854854495</v>
      </c>
      <c r="BB41" s="82">
        <f t="shared" ref="BB41:BI41" si="10">((BB29-0.054)*1000*0.25)/((BB23-0.0499)*0.005*5)</f>
        <v>6021.8088494028298</v>
      </c>
      <c r="BC41" s="82">
        <f t="shared" si="10"/>
        <v>4508.9872989109781</v>
      </c>
      <c r="BD41" s="82">
        <f t="shared" si="10"/>
        <v>3148.4979022072689</v>
      </c>
      <c r="BE41" s="82">
        <f t="shared" si="10"/>
        <v>1177.1019702463855</v>
      </c>
      <c r="BF41" s="82">
        <f t="shared" si="10"/>
        <v>1128.5113666914644</v>
      </c>
      <c r="BG41" s="82">
        <f t="shared" si="10"/>
        <v>1129.6867015633366</v>
      </c>
      <c r="BH41" s="82">
        <f t="shared" si="10"/>
        <v>1208.4064165017257</v>
      </c>
      <c r="BI41" s="82">
        <f t="shared" si="10"/>
        <v>1146.6270040713659</v>
      </c>
      <c r="BJ41" s="4" t="s">
        <v>88</v>
      </c>
      <c r="BK41" s="20"/>
      <c r="BL41" s="20"/>
      <c r="BM41" s="8"/>
      <c r="BN41" s="8"/>
      <c r="BO41" s="8"/>
      <c r="BP41" s="8"/>
      <c r="BQ41" s="8"/>
      <c r="BR41" s="49"/>
      <c r="BS41" s="2" t="s">
        <v>3</v>
      </c>
      <c r="BT41" s="82">
        <f>((BT29-0.054)*1000*0.25)/((BT23-0.0499)*0.01*5)</f>
        <v>3049.3374707507082</v>
      </c>
      <c r="BU41" s="82">
        <f t="shared" ref="BU41:BX41" si="11">((BU29-0.054)*1000*0.25)/((BU23-0.0499)*0.01*5)</f>
        <v>4675.0399610113318</v>
      </c>
      <c r="BV41" s="82">
        <f t="shared" si="11"/>
        <v>3481.2394270130485</v>
      </c>
      <c r="BW41" s="82">
        <f t="shared" si="11"/>
        <v>2485.8755701859368</v>
      </c>
      <c r="BX41" s="82">
        <f t="shared" si="11"/>
        <v>1014.2503378940283</v>
      </c>
      <c r="BY41" s="82">
        <f>((BY29-0.054)*1000*0.25)/((BY23-0.0499)*0.01*5)</f>
        <v>944.72360295710325</v>
      </c>
      <c r="BZ41" s="4" t="s">
        <v>88</v>
      </c>
      <c r="CD41" s="20"/>
      <c r="CE41" s="20"/>
      <c r="CF41" s="8"/>
      <c r="CG41" s="8"/>
      <c r="CH41" s="8"/>
      <c r="CI41" s="8"/>
      <c r="CJ41" s="8"/>
      <c r="CK41" s="8"/>
      <c r="CL41" s="29"/>
      <c r="CM41" s="29"/>
      <c r="CN41" s="8"/>
      <c r="CO41" s="8"/>
      <c r="CP41" s="8"/>
      <c r="CT41" s="155">
        <f>((CT31-0.0648)*1000*0.25)/((CT17-0.0506)*0.005*12)</f>
        <v>160.16989033917028</v>
      </c>
      <c r="CU41" s="155">
        <f t="shared" ref="CU41:CV41" si="12">((CU31-0.0648)*1000*0.25)/((CU17-0.0506)*0.005*12)</f>
        <v>183.09786215435813</v>
      </c>
      <c r="CV41" s="155">
        <f t="shared" si="12"/>
        <v>188.2200372547257</v>
      </c>
      <c r="CW41" s="154"/>
      <c r="CX41" s="154" t="s">
        <v>186</v>
      </c>
      <c r="CY41" s="154"/>
      <c r="CZ41" s="154"/>
      <c r="DA41" s="154"/>
    </row>
    <row r="42" spans="1:121">
      <c r="A42" s="115" t="s">
        <v>49</v>
      </c>
      <c r="B42" s="116" t="s">
        <v>13</v>
      </c>
      <c r="C42" s="117">
        <v>1.0872000455856323</v>
      </c>
      <c r="D42" s="117">
        <v>1.0094000101089478</v>
      </c>
      <c r="E42" s="117">
        <v>1.0166000127792358</v>
      </c>
      <c r="F42" s="117">
        <v>0.98540002107620239</v>
      </c>
      <c r="G42" s="117">
        <v>0.8442000150680542</v>
      </c>
      <c r="H42" s="118">
        <v>5.0700001418590546E-2</v>
      </c>
      <c r="I42" s="118">
        <v>5.2200000733137131E-2</v>
      </c>
      <c r="J42" s="118">
        <v>5.3199999034404755E-2</v>
      </c>
      <c r="K42" s="32"/>
      <c r="L42" s="32"/>
      <c r="M42" s="110"/>
      <c r="N42" s="21"/>
      <c r="O42" s="49"/>
      <c r="P42" s="65">
        <v>0.97399999999999998</v>
      </c>
      <c r="Q42" s="65">
        <v>0.77300000000000002</v>
      </c>
      <c r="R42" s="65">
        <v>0.223</v>
      </c>
      <c r="S42" s="65">
        <v>0.246</v>
      </c>
      <c r="T42" s="65">
        <v>0.314</v>
      </c>
      <c r="U42" s="65">
        <v>0.27700000000000002</v>
      </c>
      <c r="V42" s="65">
        <v>0.26500000000000001</v>
      </c>
      <c r="W42" s="65">
        <v>0.94499999999999995</v>
      </c>
      <c r="X42" s="65">
        <v>1.1479999999999999</v>
      </c>
      <c r="Y42" s="65">
        <v>0.23400000000000001</v>
      </c>
      <c r="Z42" s="65">
        <v>0.40200000000000002</v>
      </c>
      <c r="AA42" s="65">
        <v>0.28399999999999997</v>
      </c>
      <c r="AB42" s="62" t="s">
        <v>75</v>
      </c>
      <c r="AC42" s="3"/>
      <c r="AF42" s="49"/>
      <c r="AG42" s="2" t="s">
        <v>150</v>
      </c>
      <c r="AH42" s="75">
        <v>1.2192000150680542</v>
      </c>
      <c r="AI42" s="12">
        <v>0.30700001120567322</v>
      </c>
      <c r="AJ42" s="12">
        <v>0.32919999957084656</v>
      </c>
      <c r="AK42" s="12">
        <v>0.3343999981880188</v>
      </c>
      <c r="AL42" s="12">
        <v>0.30120000243186951</v>
      </c>
      <c r="AM42" s="12">
        <v>1.0764000415802002</v>
      </c>
      <c r="AN42" s="12">
        <v>0.3458000123500824</v>
      </c>
      <c r="AO42" s="12">
        <v>0.30559998750686646</v>
      </c>
      <c r="AP42" s="12">
        <v>0.14920000731945038</v>
      </c>
      <c r="AQ42" s="12">
        <v>0.57200002670288086</v>
      </c>
      <c r="AR42" s="12">
        <v>0.25479999184608459</v>
      </c>
      <c r="AS42" s="3">
        <v>5.0999999046325684E-2</v>
      </c>
      <c r="AT42" s="3" t="s">
        <v>84</v>
      </c>
      <c r="AY42" s="49"/>
      <c r="AZ42" s="2" t="s">
        <v>4</v>
      </c>
      <c r="BA42" s="82">
        <f>((BA30-0.054)*1000*0.25)/((BA23-0.0499)*0.005*5)</f>
        <v>4006.128329428609</v>
      </c>
      <c r="BB42" s="82">
        <f t="shared" ref="BB42:BI42" si="13">((BB30-0.054)*1000*0.25)/((BB23-0.0499)*0.005*5)</f>
        <v>6982.5155118798848</v>
      </c>
      <c r="BC42" s="82">
        <f t="shared" si="13"/>
        <v>4692.5256148152903</v>
      </c>
      <c r="BD42" s="82">
        <f t="shared" si="13"/>
        <v>3402.5753737095629</v>
      </c>
      <c r="BE42" s="82">
        <f t="shared" si="13"/>
        <v>1262.9695767896339</v>
      </c>
      <c r="BF42" s="82">
        <f t="shared" si="13"/>
        <v>1181.788910327467</v>
      </c>
      <c r="BG42" s="82">
        <f t="shared" si="13"/>
        <v>1137.8022835518661</v>
      </c>
      <c r="BH42" s="82">
        <f t="shared" si="13"/>
        <v>1136.6025193777359</v>
      </c>
      <c r="BI42" s="82">
        <f t="shared" si="13"/>
        <v>1102.0257045885735</v>
      </c>
      <c r="BJ42" s="4"/>
      <c r="BK42" s="20"/>
      <c r="BL42" s="20"/>
      <c r="BM42" s="8"/>
      <c r="BN42" s="8"/>
      <c r="BO42" s="8"/>
      <c r="BP42" s="8"/>
      <c r="BQ42" s="8"/>
      <c r="BR42" s="49"/>
      <c r="BS42" s="2" t="s">
        <v>4</v>
      </c>
      <c r="BT42" s="82">
        <f>((BT30-0.054)*1000*0.25)/((BT23-0.0499)*0.01*5)</f>
        <v>2887.1630555365682</v>
      </c>
      <c r="BU42" s="82">
        <f t="shared" ref="BU42:BX42" si="14">((BU30-0.054)*1000*0.25)/((BU23-0.0499)*0.01*5)</f>
        <v>4487.3667258455862</v>
      </c>
      <c r="BV42" s="82">
        <f t="shared" si="14"/>
        <v>3349.6807112593447</v>
      </c>
      <c r="BW42" s="82">
        <f t="shared" si="14"/>
        <v>2262.6429568856634</v>
      </c>
      <c r="BX42" s="82">
        <f t="shared" si="14"/>
        <v>1044.7868830188302</v>
      </c>
      <c r="BY42" s="82">
        <f>((BY30-0.054)*1000*0.25)/((BY23-0.0499)*0.01*5)</f>
        <v>877.96126603792095</v>
      </c>
      <c r="BZ42" s="4"/>
      <c r="CD42" s="20"/>
      <c r="CE42" s="20"/>
      <c r="CF42" s="8"/>
      <c r="CG42" s="8"/>
      <c r="CH42" s="8"/>
      <c r="CI42" s="8"/>
      <c r="CJ42" s="8"/>
      <c r="CK42" s="8"/>
      <c r="CL42" s="7"/>
      <c r="CM42" s="7"/>
      <c r="CN42" s="8"/>
      <c r="CO42" s="8"/>
      <c r="CP42" s="8"/>
      <c r="DB42" s="9"/>
      <c r="DC42" s="9"/>
      <c r="DD42" s="9"/>
      <c r="DE42" s="9"/>
    </row>
    <row r="43" spans="1:121">
      <c r="A43" s="115"/>
      <c r="B43" s="116" t="s">
        <v>14</v>
      </c>
      <c r="C43" s="117">
        <v>1.0047999620437622</v>
      </c>
      <c r="D43" s="117">
        <v>0.91619998216628995</v>
      </c>
      <c r="E43" s="117">
        <v>0.91299998760223389</v>
      </c>
      <c r="F43" s="117">
        <v>0.85240000486373901</v>
      </c>
      <c r="G43" s="117">
        <v>0.696399986743927</v>
      </c>
      <c r="H43" s="118">
        <v>5.0599999725818634E-2</v>
      </c>
      <c r="I43" s="118">
        <v>5.2799999713897705E-2</v>
      </c>
      <c r="J43" s="118">
        <v>5.0700001418590546E-2</v>
      </c>
      <c r="K43" s="32"/>
      <c r="L43" s="32"/>
      <c r="M43" s="110"/>
      <c r="N43" s="21"/>
      <c r="O43" s="49"/>
      <c r="P43" s="65">
        <v>0.51</v>
      </c>
      <c r="Q43" s="65">
        <v>0.23300000000000001</v>
      </c>
      <c r="R43" s="65">
        <v>0.29199999999999998</v>
      </c>
      <c r="S43" s="65">
        <v>0.13700000000000001</v>
      </c>
      <c r="T43" s="65">
        <v>0.13300000000000001</v>
      </c>
      <c r="U43" s="65">
        <v>0.129</v>
      </c>
      <c r="V43" s="61">
        <v>5.3999999999999999E-2</v>
      </c>
      <c r="W43" s="61">
        <v>5.2999999999999999E-2</v>
      </c>
      <c r="X43" s="61">
        <v>5.3999999999999999E-2</v>
      </c>
      <c r="Y43" s="14" t="s">
        <v>76</v>
      </c>
      <c r="Z43" s="13">
        <f>AVERAGE(V43:X43)</f>
        <v>5.3666666666666668E-2</v>
      </c>
      <c r="AA43" s="61"/>
      <c r="AB43" s="66" t="s">
        <v>77</v>
      </c>
      <c r="AC43" s="3"/>
      <c r="AS43" s="72" t="s">
        <v>29</v>
      </c>
      <c r="AT43" s="11">
        <f>AVERAGE(AS39:AS42)</f>
        <v>5.1749999634921551E-2</v>
      </c>
      <c r="AY43" s="49"/>
      <c r="AZ43" s="2" t="s">
        <v>5</v>
      </c>
      <c r="BA43" s="82">
        <f>((BA31-0.054)*1000*0.25)/((BA23-0.0499)*0.005*5)</f>
        <v>4661.0495080877508</v>
      </c>
      <c r="BB43" s="82">
        <f t="shared" ref="BB43:BI43" si="15">((BB31-0.054)*1000*0.25)/((BB23-0.0499)*0.005*5)</f>
        <v>6271.855888730991</v>
      </c>
      <c r="BC43" s="82">
        <f t="shared" si="15"/>
        <v>4397.3506785007121</v>
      </c>
      <c r="BD43" s="82">
        <f t="shared" si="15"/>
        <v>3551.9313172812563</v>
      </c>
      <c r="BE43" s="82">
        <f t="shared" si="15"/>
        <v>1300.5366296615389</v>
      </c>
      <c r="BF43" s="82">
        <f t="shared" si="15"/>
        <v>1207.6203154135869</v>
      </c>
      <c r="BG43" s="82">
        <f t="shared" si="15"/>
        <v>1176.7569319791874</v>
      </c>
      <c r="BH43" s="82">
        <f t="shared" si="15"/>
        <v>1136.6025193777359</v>
      </c>
      <c r="BI43" s="82">
        <f t="shared" si="15"/>
        <v>1122.467932236297</v>
      </c>
      <c r="BJ43" s="4"/>
      <c r="BK43" s="20"/>
      <c r="BL43" s="20"/>
      <c r="BM43" s="8"/>
      <c r="BN43" s="8"/>
      <c r="BO43" s="8"/>
      <c r="BP43" s="8"/>
      <c r="BQ43" s="8"/>
      <c r="BR43" s="49"/>
      <c r="BS43" s="2" t="s">
        <v>5</v>
      </c>
      <c r="BT43" s="82">
        <f>((BT31-0.054)*1000*0.25)/((BT23-0.0499)*0.01*5)</f>
        <v>2492.7667423909379</v>
      </c>
      <c r="BU43" s="82">
        <f t="shared" ref="BU43:BX43" si="16">((BU31-0.054)*1000*0.25)/((BU23-0.0499)*0.01*5)</f>
        <v>3850.5916051979207</v>
      </c>
      <c r="BV43" s="82">
        <f t="shared" si="16"/>
        <v>3351.2376424750537</v>
      </c>
      <c r="BW43" s="82">
        <f t="shared" si="16"/>
        <v>2357.034634493973</v>
      </c>
      <c r="BX43" s="82">
        <f t="shared" si="16"/>
        <v>964.8102068976292</v>
      </c>
      <c r="BY43" s="82">
        <f>((BY31-0.054)*1000*0.25)/((BY23-0.0499)*0.01*5)</f>
        <v>880.1148207954916</v>
      </c>
      <c r="BZ43" s="4"/>
      <c r="CD43" s="20"/>
      <c r="CE43" s="20"/>
      <c r="CF43" s="8"/>
      <c r="CG43" s="8"/>
      <c r="CH43" s="8"/>
      <c r="CI43" s="8"/>
      <c r="CJ43" s="8"/>
      <c r="CK43" s="8"/>
      <c r="CL43" s="7"/>
      <c r="CM43" s="7"/>
      <c r="CN43" s="8"/>
      <c r="CO43" s="8"/>
      <c r="CP43" s="8"/>
    </row>
    <row r="44" spans="1:121">
      <c r="A44" s="119" t="s">
        <v>50</v>
      </c>
      <c r="B44" s="120" t="s">
        <v>13</v>
      </c>
      <c r="C44" s="117">
        <v>1.2139999866485596</v>
      </c>
      <c r="D44" s="117">
        <v>1.1504000425338745</v>
      </c>
      <c r="E44" s="117">
        <v>1.1491999626159668</v>
      </c>
      <c r="F44" s="117">
        <v>1.1299999952316284</v>
      </c>
      <c r="G44" s="117">
        <v>1.0108000040054321</v>
      </c>
      <c r="H44" s="118">
        <v>5.0099998712539673E-2</v>
      </c>
      <c r="I44" s="118">
        <v>5.0799999386072159E-2</v>
      </c>
      <c r="J44" s="118">
        <v>5.169999971985817E-2</v>
      </c>
      <c r="K44" s="32"/>
      <c r="L44" s="32"/>
      <c r="M44" s="110"/>
      <c r="N44" s="21"/>
      <c r="O44" s="45"/>
      <c r="AB44" s="21"/>
      <c r="AY44" s="49"/>
      <c r="AZ44" s="2" t="s">
        <v>6</v>
      </c>
      <c r="BA44" s="82">
        <f>((BA32-0.054)*1000*0.25)/((BA23-0.0499)*0.005*5)</f>
        <v>4647.6447403722696</v>
      </c>
      <c r="BB44" s="82">
        <f t="shared" ref="BB44:BI44" si="17">((BB32-0.054)*1000*0.25)/((BB23-0.0499)*0.005*5)</f>
        <v>5563.0760699555231</v>
      </c>
      <c r="BC44" s="82">
        <f t="shared" si="17"/>
        <v>4978.2399352789462</v>
      </c>
      <c r="BD44" s="82">
        <f t="shared" si="17"/>
        <v>3500.4293207007972</v>
      </c>
      <c r="BE44" s="82">
        <f t="shared" si="17"/>
        <v>1329.1591207479262</v>
      </c>
      <c r="BF44" s="82">
        <f t="shared" si="17"/>
        <v>1254.439646916886</v>
      </c>
      <c r="BG44" s="82">
        <f t="shared" si="17"/>
        <v>1194.6112365402221</v>
      </c>
      <c r="BH44" s="82">
        <f t="shared" si="17"/>
        <v>1238.1787290820796</v>
      </c>
      <c r="BI44" s="82">
        <f t="shared" si="17"/>
        <v>994.23902314715406</v>
      </c>
      <c r="BJ44" s="4"/>
      <c r="BK44" s="20"/>
      <c r="BL44" s="20"/>
      <c r="BM44" s="8"/>
      <c r="BN44" s="8"/>
      <c r="BO44" s="8"/>
      <c r="BP44" s="8"/>
      <c r="BQ44" s="8"/>
      <c r="BR44" s="49"/>
      <c r="BS44" s="2" t="s">
        <v>6</v>
      </c>
      <c r="BT44" s="28">
        <f>((BT32-0.054)*1000*0.25)/((BT24-0.0499)*0.01*15)</f>
        <v>440.62296416577345</v>
      </c>
      <c r="BU44" s="28">
        <f t="shared" ref="BU44:BY44" si="18">((BU32-0.054)*1000*0.25)/((BU24-0.0499)*0.01*15)</f>
        <v>737.3236111688052</v>
      </c>
      <c r="BV44" s="28">
        <f t="shared" si="18"/>
        <v>530.97072401425407</v>
      </c>
      <c r="BW44" s="28">
        <f t="shared" si="18"/>
        <v>346.30462064651772</v>
      </c>
      <c r="BX44" s="28">
        <f t="shared" si="18"/>
        <v>125.81318868022578</v>
      </c>
      <c r="BY44" s="28">
        <f t="shared" si="18"/>
        <v>80.160780290133431</v>
      </c>
      <c r="BZ44" s="71" t="s">
        <v>89</v>
      </c>
      <c r="CD44" s="20"/>
      <c r="CE44" s="20"/>
      <c r="CF44" s="8"/>
      <c r="CG44" s="8"/>
      <c r="CH44" s="8"/>
      <c r="CI44" s="8"/>
      <c r="CJ44" s="8"/>
      <c r="CK44" s="8"/>
      <c r="CL44" s="8"/>
      <c r="CM44" s="8"/>
      <c r="CN44" s="8"/>
      <c r="CO44" s="8"/>
      <c r="CS44" s="3" t="s">
        <v>170</v>
      </c>
      <c r="CT44" s="3" t="s">
        <v>124</v>
      </c>
      <c r="CU44" s="3" t="s">
        <v>42</v>
      </c>
      <c r="CV44" s="3" t="s">
        <v>125</v>
      </c>
      <c r="CW44" s="3" t="s">
        <v>171</v>
      </c>
      <c r="CX44" s="3" t="s">
        <v>172</v>
      </c>
      <c r="CY44" s="3" t="s">
        <v>173</v>
      </c>
      <c r="CZ44" s="3" t="s">
        <v>62</v>
      </c>
      <c r="DA44" s="3" t="s">
        <v>64</v>
      </c>
      <c r="DB44" s="3" t="s">
        <v>41</v>
      </c>
      <c r="DC44" s="3" t="s">
        <v>65</v>
      </c>
      <c r="DD44" s="3" t="s">
        <v>66</v>
      </c>
      <c r="DE44" s="3" t="s">
        <v>130</v>
      </c>
      <c r="DF44" s="3" t="s">
        <v>133</v>
      </c>
      <c r="DG44" s="3" t="s">
        <v>132</v>
      </c>
      <c r="DH44" s="104" t="s">
        <v>170</v>
      </c>
      <c r="DI44" s="104" t="s">
        <v>41</v>
      </c>
      <c r="DJ44" s="104" t="s">
        <v>125</v>
      </c>
      <c r="DK44" s="104" t="s">
        <v>133</v>
      </c>
      <c r="DL44" s="104" t="s">
        <v>132</v>
      </c>
      <c r="DM44" s="3" t="s">
        <v>170</v>
      </c>
      <c r="DN44" s="3" t="s">
        <v>41</v>
      </c>
      <c r="DO44" s="3" t="s">
        <v>125</v>
      </c>
      <c r="DP44" s="3" t="s">
        <v>133</v>
      </c>
      <c r="DQ44" s="3" t="s">
        <v>132</v>
      </c>
    </row>
    <row r="45" spans="1:121">
      <c r="A45" s="119"/>
      <c r="B45" s="120" t="s">
        <v>14</v>
      </c>
      <c r="C45" s="117">
        <v>1.1468000411987305</v>
      </c>
      <c r="D45" s="117">
        <v>1.0659999847412109</v>
      </c>
      <c r="E45" s="117">
        <v>1.0520000457763672</v>
      </c>
      <c r="F45" s="117">
        <v>1.0116000175476074</v>
      </c>
      <c r="G45" s="117">
        <v>0.84960001707077026</v>
      </c>
      <c r="H45" s="118">
        <v>5.4400000721216202E-2</v>
      </c>
      <c r="I45" s="118">
        <v>5.4800000041723251E-2</v>
      </c>
      <c r="J45" s="118">
        <v>5.5300001055002213E-2</v>
      </c>
      <c r="K45" s="32"/>
      <c r="L45" s="32"/>
      <c r="M45" s="110"/>
      <c r="N45" s="21"/>
      <c r="AB45" s="24"/>
      <c r="AC45" s="8"/>
      <c r="AD45" s="8"/>
      <c r="AY45" s="49"/>
      <c r="AZ45" s="2" t="s">
        <v>7</v>
      </c>
      <c r="BA45" s="31">
        <f>((BA33-0.054)*1000*0.25)/((BA24-0.0499)*0.02*10)</f>
        <v>491.75077244041449</v>
      </c>
      <c r="BB45" s="31">
        <f t="shared" ref="BB45:BI45" si="19">((BB33-0.054)*1000*0.25)/((BB24-0.0499)*0.02*10)</f>
        <v>682.43492027702359</v>
      </c>
      <c r="BC45" s="31">
        <f t="shared" si="19"/>
        <v>471.08112417236657</v>
      </c>
      <c r="BD45" s="31">
        <f t="shared" si="19"/>
        <v>386.01982580062895</v>
      </c>
      <c r="BE45" s="31">
        <f t="shared" si="19"/>
        <v>199.85359102859564</v>
      </c>
      <c r="BF45" s="31">
        <f t="shared" si="19"/>
        <v>197.45984192075437</v>
      </c>
      <c r="BG45" s="31">
        <f t="shared" si="19"/>
        <v>195.69350140309581</v>
      </c>
      <c r="BH45" s="31">
        <f t="shared" si="19"/>
        <v>200.63464111421581</v>
      </c>
      <c r="BI45" s="31">
        <f t="shared" si="19"/>
        <v>205.28897085270069</v>
      </c>
      <c r="BJ45" s="71" t="s">
        <v>89</v>
      </c>
      <c r="BK45" s="20"/>
      <c r="BL45" s="20"/>
      <c r="BM45" s="8"/>
      <c r="BN45" s="8"/>
      <c r="BO45" s="8"/>
      <c r="BP45" s="8"/>
      <c r="BQ45" s="8"/>
      <c r="BR45" s="49"/>
      <c r="BS45" s="2" t="s">
        <v>7</v>
      </c>
      <c r="BT45" s="28">
        <f>((BT33-0.054)*1000*0.25)/((BT24-0.0499)*0.01*15)</f>
        <v>477.17931927015906</v>
      </c>
      <c r="BU45" s="28">
        <f t="shared" ref="BU45:BY45" si="20">((BU33-0.054)*1000*0.25)/((BU24-0.0499)*0.01*15)</f>
        <v>727.76135909212258</v>
      </c>
      <c r="BV45" s="28">
        <f t="shared" si="20"/>
        <v>491.90577152089452</v>
      </c>
      <c r="BW45" s="28">
        <f t="shared" si="20"/>
        <v>384.54090852765921</v>
      </c>
      <c r="BX45" s="28">
        <f t="shared" si="20"/>
        <v>143.61114749944466</v>
      </c>
      <c r="BY45" s="28">
        <f t="shared" si="20"/>
        <v>89.418773711777902</v>
      </c>
      <c r="BZ45" s="71"/>
      <c r="CD45" s="20"/>
      <c r="CE45" s="20"/>
      <c r="CF45" s="8"/>
      <c r="CG45" s="8"/>
      <c r="CH45" s="8"/>
      <c r="CI45" s="8"/>
      <c r="CJ45" s="8"/>
      <c r="CK45" s="8"/>
      <c r="CL45" s="8"/>
      <c r="CM45" s="8"/>
      <c r="CN45" s="8"/>
      <c r="CO45" s="8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104"/>
      <c r="DI45" s="104"/>
      <c r="DJ45" s="104"/>
      <c r="DK45" s="104"/>
      <c r="DL45" s="104"/>
      <c r="DM45" s="3"/>
      <c r="DN45" s="3"/>
      <c r="DO45" s="3"/>
      <c r="DP45" s="3"/>
      <c r="DQ45" s="3"/>
    </row>
    <row r="46" spans="1:121">
      <c r="A46" s="121" t="s">
        <v>18</v>
      </c>
      <c r="B46" s="118">
        <f>AVERAGE(H42:J45)</f>
        <v>5.2275000140070915E-2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110"/>
      <c r="N46" s="21"/>
      <c r="AB46" s="24"/>
      <c r="AC46" s="8"/>
      <c r="AD46" s="8"/>
      <c r="AF46" s="49" t="s">
        <v>56</v>
      </c>
      <c r="AG46" s="2" t="s">
        <v>2</v>
      </c>
      <c r="AH46" s="2">
        <v>1</v>
      </c>
      <c r="AI46" s="2">
        <v>2</v>
      </c>
      <c r="AJ46" s="2">
        <v>3</v>
      </c>
      <c r="AK46" s="2">
        <v>4</v>
      </c>
      <c r="AL46" s="2">
        <v>5</v>
      </c>
      <c r="AM46" s="2">
        <v>6</v>
      </c>
      <c r="AN46" s="2">
        <v>7</v>
      </c>
      <c r="AO46" s="2">
        <v>8</v>
      </c>
      <c r="AP46" s="2">
        <v>9</v>
      </c>
      <c r="AQ46" s="2">
        <v>10</v>
      </c>
      <c r="AR46" s="2">
        <v>11</v>
      </c>
      <c r="AY46" s="49"/>
      <c r="AZ46" s="2" t="s">
        <v>8</v>
      </c>
      <c r="BA46" s="31">
        <f>((BA34-0.054)*1000*0.25)/((BA24-0.0499)*0.02*10)</f>
        <v>520.18262009360285</v>
      </c>
      <c r="BB46" s="31">
        <f t="shared" ref="BB46:BI46" si="21">((BB34-0.054)*1000*0.25)/((BB24-0.0499)*0.02*10)</f>
        <v>644.066941991269</v>
      </c>
      <c r="BC46" s="31">
        <f t="shared" si="21"/>
        <v>473.51355765689198</v>
      </c>
      <c r="BD46" s="31">
        <f t="shared" si="21"/>
        <v>364.50182095006789</v>
      </c>
      <c r="BE46" s="31">
        <f t="shared" si="21"/>
        <v>189.05562202435701</v>
      </c>
      <c r="BF46" s="31">
        <f t="shared" si="21"/>
        <v>177.38572713636233</v>
      </c>
      <c r="BG46" s="31">
        <f t="shared" si="21"/>
        <v>186.39444022511663</v>
      </c>
      <c r="BH46" s="31">
        <f t="shared" si="21"/>
        <v>186.1744810709836</v>
      </c>
      <c r="BI46" s="31">
        <f t="shared" si="21"/>
        <v>175.02724490736335</v>
      </c>
      <c r="BJ46" s="71"/>
      <c r="BK46" s="20"/>
      <c r="BL46" s="20"/>
      <c r="BM46" s="8"/>
      <c r="BN46" s="8"/>
      <c r="BO46" s="8"/>
      <c r="BP46" s="8"/>
      <c r="BQ46" s="8"/>
      <c r="BR46" s="49"/>
      <c r="BS46" s="2" t="s">
        <v>8</v>
      </c>
      <c r="BT46" s="28">
        <f>((BT34-0.054)*1000*0.25)/((BT24-0.0499)*0.01*15)</f>
        <v>489.29267724340673</v>
      </c>
      <c r="BU46" s="28">
        <f t="shared" ref="BU46:BY46" si="22">((BU34-0.054)*1000*0.25)/((BU24-0.0499)*0.01*15)</f>
        <v>669.61286612107642</v>
      </c>
      <c r="BV46" s="28">
        <f t="shared" si="22"/>
        <v>515.96976474684448</v>
      </c>
      <c r="BW46" s="28">
        <f t="shared" si="22"/>
        <v>376.0708452129897</v>
      </c>
      <c r="BX46" s="28">
        <f t="shared" si="22"/>
        <v>155.88559870401525</v>
      </c>
      <c r="BY46" s="28">
        <f t="shared" si="22"/>
        <v>133.67656237403469</v>
      </c>
      <c r="BZ46" s="71"/>
      <c r="CD46" s="20"/>
      <c r="CE46" s="20"/>
      <c r="CF46" s="8"/>
      <c r="CG46" s="8"/>
      <c r="CH46" s="8"/>
      <c r="CI46" s="8"/>
      <c r="CS46" s="9">
        <v>4777.6100821196524</v>
      </c>
      <c r="CT46" s="9">
        <v>1164.1499719497497</v>
      </c>
      <c r="CU46" s="9">
        <v>1016.6800555426462</v>
      </c>
      <c r="CV46" s="9">
        <v>4969.5108505659646</v>
      </c>
      <c r="CW46" s="9">
        <v>1113.1886834094155</v>
      </c>
      <c r="CX46" s="9">
        <v>1330.637006549262</v>
      </c>
      <c r="CY46" s="9">
        <v>1112.2031748182601</v>
      </c>
      <c r="CZ46" s="9">
        <v>1325.20173308679</v>
      </c>
      <c r="DA46" s="9">
        <v>1029.8211890669045</v>
      </c>
      <c r="DB46" s="9">
        <v>6390.6908113699137</v>
      </c>
      <c r="DC46" s="9">
        <v>968.22932528763181</v>
      </c>
      <c r="DD46" s="9">
        <v>1383.0654213080982</v>
      </c>
      <c r="DE46" s="7">
        <v>1500.8356735196649</v>
      </c>
      <c r="DF46" s="7">
        <v>3858.9190303788137</v>
      </c>
      <c r="DG46" s="7">
        <v>862.03865541264281</v>
      </c>
      <c r="DH46" s="7">
        <v>282.26237556860866</v>
      </c>
      <c r="DI46" s="7">
        <v>305.54628999547856</v>
      </c>
      <c r="DJ46" s="7">
        <v>283.31582898068689</v>
      </c>
      <c r="DK46" s="7">
        <v>252.08044139922148</v>
      </c>
      <c r="DL46" s="7">
        <v>220.97804501919174</v>
      </c>
      <c r="DM46" s="7">
        <v>381.95976538663035</v>
      </c>
      <c r="DN46" s="7">
        <v>791.07819264130364</v>
      </c>
      <c r="DO46" s="7">
        <v>730.94634994593036</v>
      </c>
      <c r="DP46" s="7">
        <v>633.46294383084614</v>
      </c>
      <c r="DQ46" s="7">
        <v>160.16989033917028</v>
      </c>
    </row>
    <row r="47" spans="1:121">
      <c r="A47" s="122"/>
      <c r="B47" s="32"/>
      <c r="C47" s="117"/>
      <c r="D47" s="117"/>
      <c r="E47" s="117"/>
      <c r="F47" s="117"/>
      <c r="G47" s="117"/>
      <c r="H47" s="117"/>
      <c r="I47" s="117"/>
      <c r="J47" s="117"/>
      <c r="K47" s="32"/>
      <c r="L47" s="32"/>
      <c r="M47" s="110"/>
      <c r="N47" s="21"/>
      <c r="O47" s="49" t="s">
        <v>56</v>
      </c>
      <c r="P47" s="48">
        <v>1</v>
      </c>
      <c r="Q47" s="48">
        <v>2</v>
      </c>
      <c r="R47" s="48">
        <v>3</v>
      </c>
      <c r="S47" s="48">
        <v>4</v>
      </c>
      <c r="T47" s="48">
        <v>5</v>
      </c>
      <c r="U47" s="48">
        <v>6</v>
      </c>
      <c r="V47" s="48">
        <v>7</v>
      </c>
      <c r="W47" s="48">
        <v>8</v>
      </c>
      <c r="X47" s="48">
        <v>9</v>
      </c>
      <c r="Y47" s="48">
        <v>10</v>
      </c>
      <c r="Z47" s="48">
        <v>11</v>
      </c>
      <c r="AA47" s="48">
        <v>12</v>
      </c>
      <c r="AB47" s="24"/>
      <c r="AC47" s="8"/>
      <c r="AD47" s="8"/>
      <c r="AF47" s="49" t="s">
        <v>155</v>
      </c>
      <c r="AG47" s="2" t="s">
        <v>147</v>
      </c>
      <c r="AH47" s="9">
        <f>((AH39-0.052)*1000*0.25)/((AH32-0.044)*0.01*5)</f>
        <v>4817.4154683045363</v>
      </c>
      <c r="AI47" s="9">
        <f t="shared" ref="AI47:AR47" si="23">((AI39-0.052)*1000*0.25)/((AI32-0.044)*0.01*5)</f>
        <v>1418.409976001564</v>
      </c>
      <c r="AJ47" s="9">
        <f t="shared" si="23"/>
        <v>1478.3080534059695</v>
      </c>
      <c r="AK47" s="9">
        <f t="shared" si="23"/>
        <v>1503.4438228651466</v>
      </c>
      <c r="AL47" s="9">
        <f t="shared" si="23"/>
        <v>1320.0934244119048</v>
      </c>
      <c r="AM47" s="9">
        <f t="shared" si="23"/>
        <v>7160.6448018061965</v>
      </c>
      <c r="AN47" s="9">
        <f t="shared" si="23"/>
        <v>1492.7185470362492</v>
      </c>
      <c r="AO47" s="9">
        <f t="shared" si="23"/>
        <v>2241.8437414490481</v>
      </c>
      <c r="AP47" s="9">
        <f t="shared" si="23"/>
        <v>1767.1094427719995</v>
      </c>
      <c r="AQ47" s="9">
        <f t="shared" si="23"/>
        <v>3160.5876971343087</v>
      </c>
      <c r="AR47" s="9">
        <f t="shared" si="23"/>
        <v>1658.9926486580289</v>
      </c>
      <c r="AY47" s="49"/>
      <c r="AZ47" s="2" t="s">
        <v>22</v>
      </c>
      <c r="BA47" s="31">
        <f>((BA35-0.054)*1000*0.25)/((BA24-0.0499)*0.02*10)</f>
        <v>488.94764513759532</v>
      </c>
      <c r="BB47" s="31">
        <f t="shared" ref="BB47:BI47" si="24">((BB35-0.054)*1000*0.25)/((BB24-0.0499)*0.02*10)</f>
        <v>679.39354126474666</v>
      </c>
      <c r="BC47" s="31">
        <f t="shared" si="24"/>
        <v>477.02705031597816</v>
      </c>
      <c r="BD47" s="31">
        <f t="shared" si="24"/>
        <v>399.7131016146223</v>
      </c>
      <c r="BE47" s="31">
        <f t="shared" si="24"/>
        <v>206.62516496648684</v>
      </c>
      <c r="BF47" s="31">
        <f t="shared" si="24"/>
        <v>193.02038418422572</v>
      </c>
      <c r="BG47" s="31">
        <f t="shared" si="24"/>
        <v>198.58652897286137</v>
      </c>
      <c r="BH47" s="31">
        <f t="shared" si="24"/>
        <v>193.60539997395782</v>
      </c>
      <c r="BI47" s="31">
        <f t="shared" si="24"/>
        <v>209.92364612419215</v>
      </c>
      <c r="BJ47" s="71"/>
      <c r="BK47" s="20"/>
      <c r="BL47" s="20"/>
      <c r="BM47" s="8"/>
      <c r="BN47" s="8"/>
      <c r="BO47" s="8"/>
      <c r="BP47" s="8"/>
      <c r="BQ47" s="8"/>
      <c r="BR47" s="24"/>
      <c r="BS47" s="19"/>
      <c r="BT47" s="7"/>
      <c r="BU47" s="7"/>
      <c r="BV47" s="7"/>
      <c r="BW47" s="7"/>
      <c r="BX47" s="7"/>
      <c r="BY47" s="7"/>
      <c r="BZ47" s="7"/>
      <c r="CA47" s="7"/>
      <c r="CB47" s="7"/>
      <c r="CC47" s="8"/>
      <c r="CD47" s="20"/>
      <c r="CE47" s="20"/>
      <c r="CF47" s="8"/>
      <c r="CG47" s="8"/>
      <c r="CH47" s="8"/>
      <c r="CI47" s="8"/>
      <c r="CS47" s="7">
        <v>5238.8736114634339</v>
      </c>
      <c r="CT47" s="7">
        <v>1181.7831768010362</v>
      </c>
      <c r="CU47" s="7">
        <v>976.3722702489074</v>
      </c>
      <c r="CV47" s="7">
        <v>4798.0050018248903</v>
      </c>
      <c r="CW47" s="7">
        <v>1122.3878237256051</v>
      </c>
      <c r="CX47" s="7">
        <v>1294.1733553144113</v>
      </c>
      <c r="CY47" s="7">
        <v>1063.7770754652731</v>
      </c>
      <c r="CZ47" s="7">
        <v>1330.5673205304824</v>
      </c>
      <c r="DA47" s="7">
        <v>1139.2551686747393</v>
      </c>
      <c r="DB47" s="7">
        <v>5919.2712285085181</v>
      </c>
      <c r="DC47" s="7">
        <v>977.92514276157249</v>
      </c>
      <c r="DD47" s="7">
        <v>1461.0190207730332</v>
      </c>
      <c r="DE47" s="7">
        <v>1382.951511690246</v>
      </c>
      <c r="DF47" s="7">
        <v>3846.6300914277281</v>
      </c>
      <c r="DG47" s="7">
        <v>874.95474642338479</v>
      </c>
      <c r="DH47" s="7">
        <v>233.68304692133111</v>
      </c>
      <c r="DI47" s="9">
        <v>276.83598611179229</v>
      </c>
      <c r="DJ47" s="9">
        <v>261.30678265339412</v>
      </c>
      <c r="DK47" s="9">
        <v>242.39852520820972</v>
      </c>
      <c r="DL47" s="9">
        <v>266.50795390932797</v>
      </c>
      <c r="DM47" s="7">
        <v>362.85153601892796</v>
      </c>
      <c r="DN47" s="7">
        <v>726.54459961763803</v>
      </c>
      <c r="DO47" s="7">
        <v>360.13859872793626</v>
      </c>
      <c r="DP47" s="7">
        <v>596.80190220901898</v>
      </c>
      <c r="DQ47" s="7">
        <v>183.09786215435813</v>
      </c>
    </row>
    <row r="48" spans="1:121">
      <c r="A48" s="123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32"/>
      <c r="M48" s="110"/>
      <c r="N48" s="21"/>
      <c r="O48" s="49"/>
      <c r="P48" s="30">
        <f t="shared" ref="P48:AA48" si="25">((P38-0.052)*1000*0.25)/((P30-0.049)*5*0.01)</f>
        <v>5355.8718861209954</v>
      </c>
      <c r="Q48" s="30">
        <f t="shared" si="25"/>
        <v>3537.5901132852732</v>
      </c>
      <c r="R48" s="30">
        <f t="shared" si="25"/>
        <v>921.88919164395998</v>
      </c>
      <c r="S48" s="30">
        <f t="shared" si="25"/>
        <v>1014.4181256436664</v>
      </c>
      <c r="T48" s="30">
        <f t="shared" si="25"/>
        <v>1178.6716557530401</v>
      </c>
      <c r="U48" s="30">
        <f t="shared" si="25"/>
        <v>1165.0485436893207</v>
      </c>
      <c r="V48" s="30">
        <f t="shared" si="25"/>
        <v>765.14346439957501</v>
      </c>
      <c r="W48" s="30">
        <f t="shared" si="25"/>
        <v>6648.484848484848</v>
      </c>
      <c r="X48" s="30">
        <f t="shared" si="25"/>
        <v>5851.4285714285706</v>
      </c>
      <c r="Y48" s="30">
        <f t="shared" si="25"/>
        <v>1930.9600862998923</v>
      </c>
      <c r="Z48" s="30">
        <f t="shared" si="25"/>
        <v>1598.4072810011378</v>
      </c>
      <c r="AA48" s="30">
        <f t="shared" si="25"/>
        <v>1821.7054263565894</v>
      </c>
      <c r="AB48" s="24"/>
      <c r="AC48" s="8"/>
      <c r="AD48" s="8"/>
      <c r="AF48" s="49" t="s">
        <v>156</v>
      </c>
      <c r="AG48" s="2" t="s">
        <v>148</v>
      </c>
      <c r="AH48" s="9">
        <f t="shared" ref="AH48:AR49" si="26">((AH40-0.052)*1000*0.25)/((AH33-0.044)*0.01*5)</f>
        <v>7510.5681790254621</v>
      </c>
      <c r="AI48" s="9">
        <f t="shared" si="26"/>
        <v>1903.8207177389479</v>
      </c>
      <c r="AJ48" s="9">
        <f t="shared" si="26"/>
        <v>1777.9444816880812</v>
      </c>
      <c r="AK48" s="9">
        <f t="shared" si="26"/>
        <v>1850.122824555847</v>
      </c>
      <c r="AL48" s="9">
        <f t="shared" si="26"/>
        <v>1740.8051038819578</v>
      </c>
      <c r="AM48" s="9">
        <f t="shared" si="26"/>
        <v>5066.4852402863771</v>
      </c>
      <c r="AN48" s="9">
        <f t="shared" si="26"/>
        <v>2387.715470342971</v>
      </c>
      <c r="AO48" s="9">
        <f t="shared" si="26"/>
        <v>2920.7334784032937</v>
      </c>
      <c r="AP48" s="9">
        <f t="shared" si="26"/>
        <v>1258.6647422949452</v>
      </c>
      <c r="AQ48" s="9">
        <f t="shared" si="26"/>
        <v>3826.2013552374115</v>
      </c>
      <c r="AR48" s="9">
        <f t="shared" si="26"/>
        <v>2143.2417879076133</v>
      </c>
      <c r="AS48" s="8"/>
      <c r="AT48" s="8"/>
      <c r="AU48" s="8"/>
      <c r="AY48" s="49"/>
      <c r="AZ48" s="2" t="s">
        <v>23</v>
      </c>
      <c r="BA48" s="31">
        <f>((BA36-0.054)*1000*0.25)/((BA24-0.0499)*0.02*10)</f>
        <v>566.23420179926791</v>
      </c>
      <c r="BB48" s="31">
        <f t="shared" ref="BB48:BI48" si="27">((BB36-0.054)*1000*0.25)/((BB24-0.0499)*0.02*10)</f>
        <v>702.78868398670306</v>
      </c>
      <c r="BC48" s="31">
        <f t="shared" si="27"/>
        <v>505.6757024062976</v>
      </c>
      <c r="BD48" s="31">
        <f t="shared" si="27"/>
        <v>409.928694888211</v>
      </c>
      <c r="BE48" s="31">
        <f t="shared" si="27"/>
        <v>212.48169746154608</v>
      </c>
      <c r="BF48" s="31">
        <f t="shared" si="27"/>
        <v>215.41075404461637</v>
      </c>
      <c r="BG48" s="31">
        <f t="shared" si="27"/>
        <v>101.46305585639072</v>
      </c>
      <c r="BH48" s="31">
        <f t="shared" si="27"/>
        <v>196.61792334069156</v>
      </c>
      <c r="BI48" s="31">
        <f t="shared" si="27"/>
        <v>190.2944344044858</v>
      </c>
      <c r="BJ48" s="71"/>
      <c r="BK48" s="20"/>
      <c r="BL48" s="20"/>
      <c r="BM48" s="8"/>
      <c r="BN48" s="8"/>
      <c r="BO48" s="8"/>
      <c r="BP48" s="8"/>
      <c r="BQ48" s="8"/>
      <c r="BR48" s="24"/>
      <c r="BS48" s="19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20"/>
      <c r="CE48" s="20"/>
      <c r="CF48" s="8"/>
      <c r="CG48" s="8"/>
      <c r="CH48" s="8"/>
      <c r="CI48" s="8"/>
      <c r="CS48" s="7">
        <v>4912.4004513854306</v>
      </c>
      <c r="CT48" s="7">
        <v>1000.722310643325</v>
      </c>
      <c r="CU48" s="7">
        <v>928.71772119153661</v>
      </c>
      <c r="CV48" s="7">
        <v>4579.4676380802239</v>
      </c>
      <c r="CW48" s="7">
        <v>1063.9684640159514</v>
      </c>
      <c r="CX48" s="7">
        <v>1219.7159483490459</v>
      </c>
      <c r="CY48" s="7">
        <v>975.64558417210185</v>
      </c>
      <c r="CZ48" s="7">
        <v>1184.4332361587494</v>
      </c>
      <c r="DA48" s="7">
        <v>1076.2795233505719</v>
      </c>
      <c r="DB48" s="7">
        <v>5689.4094814933896</v>
      </c>
      <c r="DC48" s="7">
        <v>1036.1108298077647</v>
      </c>
      <c r="DD48" s="7">
        <v>1414.9349941601677</v>
      </c>
      <c r="DE48" s="7">
        <v>1520.8985448866918</v>
      </c>
      <c r="DF48" s="7">
        <v>4327.4058433476166</v>
      </c>
      <c r="DG48" s="7">
        <v>859.25658420371542</v>
      </c>
      <c r="DH48" s="7">
        <v>265.66984777997112</v>
      </c>
      <c r="DI48" s="9">
        <v>286.03958813281969</v>
      </c>
      <c r="DJ48" s="9">
        <v>278.17549344678315</v>
      </c>
      <c r="DK48" s="9">
        <v>253.65535434453204</v>
      </c>
      <c r="DL48" s="9">
        <v>272.77809880054542</v>
      </c>
      <c r="DM48" s="7">
        <v>497.85791511654469</v>
      </c>
      <c r="DN48" s="7">
        <v>752.62401158613056</v>
      </c>
      <c r="DO48" s="7">
        <v>424.03531172349551</v>
      </c>
      <c r="DP48" s="7">
        <v>726.26646683127103</v>
      </c>
      <c r="DQ48" s="7">
        <v>188.2200372547257</v>
      </c>
    </row>
    <row r="49" spans="1:120">
      <c r="A49" s="108" t="s">
        <v>122</v>
      </c>
      <c r="B49" s="109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110"/>
      <c r="N49" s="21"/>
      <c r="O49" s="49"/>
      <c r="P49" s="30">
        <f t="shared" ref="P49:T49" si="28">((P39-0.052)*1000*0.25)/((P31-0.049)*5*0.01)</f>
        <v>4642.3357664233572</v>
      </c>
      <c r="Q49" s="30">
        <f t="shared" si="28"/>
        <v>1170.4422869471416</v>
      </c>
      <c r="R49" s="30">
        <f t="shared" si="28"/>
        <v>1426.2990455991517</v>
      </c>
      <c r="S49" s="30">
        <f t="shared" si="28"/>
        <v>349.17555771096022</v>
      </c>
      <c r="T49" s="30">
        <f t="shared" si="28"/>
        <v>401.26715945089768</v>
      </c>
      <c r="U49" s="30">
        <f>((U39-0.052)*1000*0.25)/((U31-0.049)*5*0.01)</f>
        <v>732.80159521435701</v>
      </c>
      <c r="V49" s="30"/>
      <c r="W49" s="30"/>
      <c r="X49" s="30"/>
      <c r="Y49" s="30"/>
      <c r="Z49" s="30"/>
      <c r="AA49" s="30"/>
      <c r="AB49" s="24"/>
      <c r="AC49" s="8"/>
      <c r="AD49" s="8"/>
      <c r="AF49" s="49"/>
      <c r="AG49" s="2" t="s">
        <v>149</v>
      </c>
      <c r="AH49" s="9">
        <f t="shared" si="26"/>
        <v>5870.0300774411317</v>
      </c>
      <c r="AI49" s="9">
        <f t="shared" si="26"/>
        <v>1741.3235897477782</v>
      </c>
      <c r="AJ49" s="9">
        <f t="shared" si="26"/>
        <v>1767.4627562952323</v>
      </c>
      <c r="AK49" s="9">
        <f t="shared" si="26"/>
        <v>1678.3771045965598</v>
      </c>
      <c r="AL49" s="9">
        <f t="shared" si="26"/>
        <v>1494.6335466815231</v>
      </c>
      <c r="AM49" s="9">
        <f t="shared" si="26"/>
        <v>8711.3927508034703</v>
      </c>
      <c r="AN49" s="9">
        <f t="shared" si="26"/>
        <v>1714.2534521012083</v>
      </c>
      <c r="AO49" s="9">
        <f t="shared" si="26"/>
        <v>1133.350002442523</v>
      </c>
      <c r="AP49" s="9">
        <f t="shared" si="26"/>
        <v>1725.2134603086668</v>
      </c>
      <c r="AQ49" s="9">
        <f t="shared" si="26"/>
        <v>3454.0612174463704</v>
      </c>
      <c r="AR49" s="9">
        <f t="shared" si="26"/>
        <v>1513.5134748580065</v>
      </c>
      <c r="AS49" s="8"/>
      <c r="AT49" s="8"/>
      <c r="AU49" s="8"/>
      <c r="BQ49" s="8"/>
      <c r="CC49" s="8"/>
      <c r="CD49" s="8"/>
      <c r="CE49" s="8"/>
      <c r="CF49" s="8"/>
      <c r="CG49" s="8"/>
      <c r="CH49" s="8"/>
      <c r="CI49" s="8"/>
      <c r="CJ49" s="8"/>
      <c r="DH49" s="7"/>
      <c r="DI49" s="7"/>
      <c r="DJ49" s="7"/>
      <c r="DK49" s="7"/>
      <c r="DL49" s="7"/>
      <c r="DM49" s="7"/>
      <c r="DN49" s="7"/>
      <c r="DO49" s="7"/>
      <c r="DP49" s="7"/>
    </row>
    <row r="50" spans="1:120">
      <c r="A50" s="111" t="s">
        <v>43</v>
      </c>
      <c r="B50" s="112" t="s">
        <v>44</v>
      </c>
      <c r="C50" s="113" t="s">
        <v>51</v>
      </c>
      <c r="D50" s="113" t="s">
        <v>52</v>
      </c>
      <c r="E50" s="113" t="s">
        <v>53</v>
      </c>
      <c r="F50" s="114" t="s">
        <v>41</v>
      </c>
      <c r="G50" s="113" t="s">
        <v>42</v>
      </c>
      <c r="H50" s="158" t="s">
        <v>29</v>
      </c>
      <c r="I50" s="158"/>
      <c r="J50" s="158"/>
      <c r="K50" s="32"/>
      <c r="L50" s="32"/>
      <c r="M50" s="110"/>
      <c r="N50" s="21"/>
      <c r="O50" s="49"/>
      <c r="P50" s="9">
        <f t="shared" ref="P50:AA50" si="29">((P40-0.056)*1000*0.25)/((P30-0.049)*5*0.01)</f>
        <v>3546.8564650059311</v>
      </c>
      <c r="Q50" s="9">
        <f t="shared" si="29"/>
        <v>2924.8197734294545</v>
      </c>
      <c r="R50" s="9">
        <f t="shared" si="29"/>
        <v>971.84377838328805</v>
      </c>
      <c r="S50" s="9">
        <f t="shared" si="29"/>
        <v>865.08753861997945</v>
      </c>
      <c r="T50" s="9">
        <f t="shared" si="29"/>
        <v>837.23105706267529</v>
      </c>
      <c r="U50" s="9">
        <f t="shared" si="29"/>
        <v>1078.7486515641856</v>
      </c>
      <c r="V50" s="9">
        <f t="shared" si="29"/>
        <v>1041.4452709883103</v>
      </c>
      <c r="W50" s="9">
        <f t="shared" si="29"/>
        <v>4533.333333333333</v>
      </c>
      <c r="X50" s="9">
        <f t="shared" si="29"/>
        <v>4217.1428571428569</v>
      </c>
      <c r="Y50" s="9">
        <f t="shared" si="29"/>
        <v>862.99892125134852</v>
      </c>
      <c r="Z50" s="9">
        <f t="shared" si="29"/>
        <v>1979.5221843003419</v>
      </c>
      <c r="AA50" s="9">
        <f t="shared" si="29"/>
        <v>1348.8372093023261</v>
      </c>
      <c r="AB50" s="24"/>
      <c r="AC50" s="8"/>
      <c r="AD50" s="8"/>
      <c r="AF50" s="49"/>
      <c r="AG50" s="2" t="s">
        <v>150</v>
      </c>
      <c r="AH50" s="9">
        <f>((AH42-0.052)*1000*0.25)/((AH35-0.044)*0.01*5)</f>
        <v>5868.8654048178323</v>
      </c>
      <c r="AI50" s="9">
        <f t="shared" ref="AI50:AR50" si="30">((AI42-0.052)*1000*0.25)/((AI35-0.044)*0.01*5)</f>
        <v>1370.9678359218599</v>
      </c>
      <c r="AJ50" s="9">
        <f t="shared" si="30"/>
        <v>1455.8823630839838</v>
      </c>
      <c r="AK50" s="9">
        <f t="shared" si="30"/>
        <v>1515.9974606951216</v>
      </c>
      <c r="AL50" s="9">
        <f t="shared" si="30"/>
        <v>1401.2595701236235</v>
      </c>
      <c r="AM50" s="9">
        <f t="shared" si="30"/>
        <v>6381.759572457132</v>
      </c>
      <c r="AN50" s="9">
        <f t="shared" si="30"/>
        <v>1637.3161306228767</v>
      </c>
      <c r="AO50" s="9">
        <f t="shared" si="30"/>
        <v>1714.90389370604</v>
      </c>
      <c r="AP50" s="9">
        <f t="shared" si="30"/>
        <v>3056.6041160481545</v>
      </c>
      <c r="AQ50" s="9">
        <f t="shared" si="30"/>
        <v>3576.3411755228713</v>
      </c>
      <c r="AR50" s="9">
        <f t="shared" si="30"/>
        <v>1242.3425315820366</v>
      </c>
      <c r="AS50" s="19"/>
      <c r="AT50" s="40"/>
      <c r="AU50" s="36"/>
      <c r="BQ50" s="8"/>
      <c r="CC50" s="8"/>
      <c r="CD50" s="8"/>
      <c r="CE50" s="8"/>
      <c r="CF50" s="8"/>
      <c r="CG50" s="8"/>
      <c r="CH50" s="8"/>
      <c r="CI50" s="8"/>
      <c r="CJ50" s="8"/>
      <c r="DE50" s="8"/>
      <c r="DK50" s="8"/>
      <c r="DL50" s="8"/>
      <c r="DM50" s="8"/>
      <c r="DN50" s="8"/>
      <c r="DO50" s="8"/>
      <c r="DP50" s="8"/>
    </row>
    <row r="51" spans="1:120">
      <c r="A51" s="115" t="s">
        <v>75</v>
      </c>
      <c r="B51" s="116" t="s">
        <v>13</v>
      </c>
      <c r="C51" s="124">
        <v>0.31169998645782471</v>
      </c>
      <c r="D51" s="124">
        <v>0.25389999151229858</v>
      </c>
      <c r="E51" s="124">
        <v>0.2687000036239624</v>
      </c>
      <c r="F51" s="124">
        <v>0.95579999685287476</v>
      </c>
      <c r="G51" s="124">
        <v>0.20949999988079071</v>
      </c>
      <c r="H51" s="125">
        <v>5.6099999696016312E-2</v>
      </c>
      <c r="I51" s="125">
        <v>5.6499999016523361E-2</v>
      </c>
      <c r="J51" s="125">
        <v>5.6400001049041748E-2</v>
      </c>
      <c r="K51" s="32" t="s">
        <v>118</v>
      </c>
      <c r="L51" s="32"/>
      <c r="M51" s="110" t="s">
        <v>119</v>
      </c>
      <c r="N51" s="21"/>
      <c r="O51" s="49"/>
      <c r="P51" s="9">
        <f t="shared" ref="P51:U51" si="31">((P41-0.056)*1000*0.25)/((P31-0.049)*5*0.01)</f>
        <v>4029.1970802919705</v>
      </c>
      <c r="Q51" s="9">
        <f t="shared" si="31"/>
        <v>1008.6299892125136</v>
      </c>
      <c r="R51" s="9">
        <f t="shared" si="31"/>
        <v>1261.9300106044539</v>
      </c>
      <c r="S51" s="9">
        <f>((S41-0.056)*1000*0.25)/((S31-0.049)*5*0.01)</f>
        <v>334.62657613967014</v>
      </c>
      <c r="T51" s="9">
        <f t="shared" si="31"/>
        <v>364.30834213305178</v>
      </c>
      <c r="U51" s="9">
        <f t="shared" si="31"/>
        <v>393.81854436689935</v>
      </c>
      <c r="V51" s="9"/>
      <c r="W51" s="9"/>
      <c r="X51" s="9"/>
      <c r="Y51" s="9"/>
      <c r="Z51" s="9"/>
      <c r="AA51" s="9"/>
      <c r="AB51" s="24"/>
      <c r="AC51" s="8"/>
      <c r="AD51" s="8"/>
      <c r="AF51" s="8"/>
      <c r="AG51" s="19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73"/>
      <c r="AT51" s="36"/>
      <c r="AU51" s="36"/>
      <c r="AW51" s="8"/>
      <c r="AX51" s="8"/>
      <c r="AY51" s="8"/>
      <c r="AZ51" s="19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Q51" s="8"/>
      <c r="BR51" s="8"/>
      <c r="BS51" s="19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DE51" s="8"/>
    </row>
    <row r="52" spans="1:120">
      <c r="A52" s="115"/>
      <c r="B52" s="116" t="s">
        <v>14</v>
      </c>
      <c r="C52" s="124">
        <v>0.24210000038146973</v>
      </c>
      <c r="D52" s="124">
        <v>0.22900000214576721</v>
      </c>
      <c r="E52" s="124">
        <v>0.24330000579357147</v>
      </c>
      <c r="F52" s="124">
        <v>0.85820001363754272</v>
      </c>
      <c r="G52" s="124">
        <v>0.16590000689029694</v>
      </c>
      <c r="H52" s="125">
        <v>5.4600000381469727E-2</v>
      </c>
      <c r="I52" s="125">
        <v>5.4099999368190765E-2</v>
      </c>
      <c r="J52" s="125">
        <v>5.559999868273735E-2</v>
      </c>
      <c r="K52" s="32" t="s">
        <v>118</v>
      </c>
      <c r="L52" s="32"/>
      <c r="M52" s="110" t="s">
        <v>119</v>
      </c>
      <c r="N52" s="21"/>
      <c r="O52" s="49"/>
      <c r="P52" s="30">
        <f t="shared" ref="P52:AA52" si="32">((P42-0.054)*1000*0.25)/((P30-0.049)*5*0.01)</f>
        <v>5456.7022538552783</v>
      </c>
      <c r="Q52" s="30">
        <f t="shared" si="32"/>
        <v>3702.3686920700311</v>
      </c>
      <c r="R52" s="30">
        <f t="shared" si="32"/>
        <v>767.48410535876474</v>
      </c>
      <c r="S52" s="30">
        <f t="shared" si="32"/>
        <v>988.67147270854798</v>
      </c>
      <c r="T52" s="30">
        <f t="shared" si="32"/>
        <v>1216.0898035547239</v>
      </c>
      <c r="U52" s="30">
        <f t="shared" si="32"/>
        <v>1202.8047464940671</v>
      </c>
      <c r="V52" s="30">
        <f t="shared" si="32"/>
        <v>1121.1477151965994</v>
      </c>
      <c r="W52" s="30">
        <f t="shared" si="32"/>
        <v>5399.9999999999991</v>
      </c>
      <c r="X52" s="30">
        <f t="shared" si="32"/>
        <v>6251.4285714285697</v>
      </c>
      <c r="Y52" s="30">
        <f t="shared" si="32"/>
        <v>970.87378640776728</v>
      </c>
      <c r="Z52" s="30">
        <f t="shared" si="32"/>
        <v>1979.5221843003419</v>
      </c>
      <c r="AA52" s="30">
        <f t="shared" si="32"/>
        <v>1782.9457364341085</v>
      </c>
      <c r="AB52" s="24"/>
      <c r="AC52" s="8"/>
      <c r="AD52" s="8"/>
      <c r="AF52" s="8"/>
      <c r="AG52" s="19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73"/>
      <c r="AT52" s="36"/>
      <c r="AU52" s="36"/>
      <c r="AW52" s="8"/>
      <c r="AX52" s="8"/>
      <c r="AY52" s="8"/>
      <c r="AZ52" s="19"/>
      <c r="BA52" s="80" t="s">
        <v>26</v>
      </c>
      <c r="BB52" s="80" t="s">
        <v>0</v>
      </c>
      <c r="BC52" s="80" t="s">
        <v>68</v>
      </c>
      <c r="BD52" s="80" t="s">
        <v>31</v>
      </c>
      <c r="BE52" s="80" t="s">
        <v>105</v>
      </c>
      <c r="BF52" s="80" t="s">
        <v>106</v>
      </c>
      <c r="BG52" s="80"/>
      <c r="BH52" s="80"/>
      <c r="BI52" s="80"/>
      <c r="BJ52" s="81"/>
      <c r="BK52" s="33" t="s">
        <v>17</v>
      </c>
      <c r="BL52" s="33"/>
      <c r="BR52" s="8"/>
      <c r="BS52" s="19"/>
      <c r="BT52" s="80" t="s">
        <v>26</v>
      </c>
      <c r="BU52" s="80" t="s">
        <v>0</v>
      </c>
      <c r="BV52" s="80" t="s">
        <v>68</v>
      </c>
      <c r="BW52" s="80" t="s">
        <v>31</v>
      </c>
      <c r="BX52" s="80" t="s">
        <v>105</v>
      </c>
      <c r="BY52" s="80" t="s">
        <v>106</v>
      </c>
      <c r="BZ52" s="80"/>
      <c r="CA52" s="80"/>
      <c r="CB52" s="80"/>
      <c r="CC52" s="81"/>
      <c r="CD52" s="8"/>
      <c r="CE52" s="8"/>
      <c r="CF52" s="8"/>
      <c r="CG52" s="8"/>
      <c r="CH52" s="8"/>
      <c r="CI52" s="8"/>
      <c r="CJ52" s="8"/>
      <c r="DE52" s="8"/>
    </row>
    <row r="53" spans="1:120">
      <c r="A53" s="119" t="s">
        <v>138</v>
      </c>
      <c r="B53" s="120" t="s">
        <v>13</v>
      </c>
      <c r="C53" s="126">
        <v>0.11909999698400497</v>
      </c>
      <c r="D53" s="126">
        <v>0.10069999843835831</v>
      </c>
      <c r="E53" s="126">
        <v>0.10710000246763229</v>
      </c>
      <c r="F53" s="126">
        <v>0.28090000152587891</v>
      </c>
      <c r="G53" s="126">
        <v>8.5000000894069672E-2</v>
      </c>
      <c r="H53" s="125">
        <v>5.429999902844429E-2</v>
      </c>
      <c r="I53" s="125">
        <v>5.3800001740455627E-2</v>
      </c>
      <c r="J53" s="125">
        <v>5.7500001043081284E-2</v>
      </c>
      <c r="K53" s="32" t="s">
        <v>120</v>
      </c>
      <c r="L53" s="32"/>
      <c r="M53" s="110" t="s">
        <v>119</v>
      </c>
      <c r="N53" s="21"/>
      <c r="O53" s="49"/>
      <c r="P53" s="30">
        <f t="shared" ref="P53:U53" si="33">((P43-0.054)*1000*0.25)/((P31-0.049)*5*0.01)</f>
        <v>3328.4671532846719</v>
      </c>
      <c r="Q53" s="30">
        <f t="shared" si="33"/>
        <v>965.48004314994637</v>
      </c>
      <c r="R53" s="30">
        <f t="shared" si="33"/>
        <v>1261.9300106044539</v>
      </c>
      <c r="S53" s="30">
        <f t="shared" si="33"/>
        <v>402.52182347235691</v>
      </c>
      <c r="T53" s="30">
        <f t="shared" si="33"/>
        <v>417.10665258711731</v>
      </c>
      <c r="U53" s="30">
        <f t="shared" si="33"/>
        <v>373.87836490528417</v>
      </c>
      <c r="V53" s="30"/>
      <c r="W53" s="30"/>
      <c r="X53" s="30"/>
      <c r="Y53" s="30"/>
      <c r="Z53" s="30"/>
      <c r="AA53" s="30"/>
      <c r="AB53" s="24"/>
      <c r="AC53" s="8"/>
      <c r="AD53" s="8"/>
      <c r="AF53" s="8"/>
      <c r="AG53" s="19"/>
      <c r="AT53" s="40"/>
      <c r="AW53" s="8"/>
      <c r="AX53" s="8"/>
      <c r="AY53" s="8"/>
      <c r="AZ53" s="19"/>
      <c r="BA53" s="82">
        <v>3829.9504854854495</v>
      </c>
      <c r="BB53" s="82">
        <v>6021.8088494028298</v>
      </c>
      <c r="BC53" s="82">
        <v>4508.9872989109781</v>
      </c>
      <c r="BD53" s="82">
        <v>3148.4979022072689</v>
      </c>
      <c r="BE53" s="82">
        <v>1177.1019702463855</v>
      </c>
      <c r="BF53" s="82">
        <v>1208.4064165017257</v>
      </c>
      <c r="BG53" s="4" t="s">
        <v>88</v>
      </c>
      <c r="BH53" s="7"/>
      <c r="BI53" s="7"/>
      <c r="BJ53" s="8"/>
      <c r="BK53" s="85" t="s">
        <v>111</v>
      </c>
      <c r="BL53" s="33"/>
      <c r="BM53" s="43"/>
      <c r="BN53" s="44" t="s">
        <v>112</v>
      </c>
      <c r="BO53" s="43"/>
      <c r="BP53" s="43"/>
      <c r="BR53" s="8"/>
      <c r="BS53" s="19"/>
      <c r="BT53" s="82">
        <v>3049.3374707507082</v>
      </c>
      <c r="BU53" s="82">
        <v>4675.0399610113318</v>
      </c>
      <c r="BV53" s="82">
        <v>3481.2394270130485</v>
      </c>
      <c r="BW53" s="82">
        <v>2485.8755701859368</v>
      </c>
      <c r="BX53" s="82">
        <v>1014.2503378940283</v>
      </c>
      <c r="BY53" s="82">
        <v>944.72360295710325</v>
      </c>
      <c r="BZ53" s="4" t="s">
        <v>88</v>
      </c>
      <c r="CA53" s="7"/>
      <c r="CB53" s="7"/>
      <c r="CC53" s="8"/>
      <c r="CD53" s="87"/>
      <c r="CE53" s="8"/>
      <c r="CF53" s="20"/>
      <c r="CG53" s="88"/>
      <c r="CH53" s="20"/>
      <c r="CI53" s="20"/>
      <c r="CJ53" s="8"/>
    </row>
    <row r="54" spans="1:120">
      <c r="A54" s="119"/>
      <c r="B54" s="120" t="s">
        <v>14</v>
      </c>
      <c r="C54" s="126">
        <v>0.10159999877214432</v>
      </c>
      <c r="D54" s="126">
        <v>9.4099998474121094E-2</v>
      </c>
      <c r="E54" s="126">
        <v>9.8099999129772186E-2</v>
      </c>
      <c r="F54" s="126">
        <v>0.24590000510215759</v>
      </c>
      <c r="G54" s="126">
        <v>7.6999999582767487E-2</v>
      </c>
      <c r="H54" s="125">
        <v>5.6000001728534698E-2</v>
      </c>
      <c r="I54" s="125">
        <v>5.2499998360872269E-2</v>
      </c>
      <c r="J54" s="125">
        <v>5.6000001728534698E-2</v>
      </c>
      <c r="K54" s="32" t="s">
        <v>121</v>
      </c>
      <c r="L54" s="32"/>
      <c r="M54" s="110" t="s">
        <v>119</v>
      </c>
      <c r="N54" s="21"/>
      <c r="AB54" s="24"/>
      <c r="AC54" s="8"/>
      <c r="AD54" s="8"/>
      <c r="AF54" s="8"/>
      <c r="AG54" s="74"/>
      <c r="AH54" s="70" t="s">
        <v>60</v>
      </c>
      <c r="AI54" s="70" t="s">
        <v>61</v>
      </c>
      <c r="AJ54" s="70" t="s">
        <v>63</v>
      </c>
      <c r="AK54" s="70" t="s">
        <v>62</v>
      </c>
      <c r="AL54" s="70" t="s">
        <v>64</v>
      </c>
      <c r="AM54" s="70" t="s">
        <v>0</v>
      </c>
      <c r="AN54" s="70" t="s">
        <v>65</v>
      </c>
      <c r="AO54" s="70" t="s">
        <v>66</v>
      </c>
      <c r="AP54" s="70" t="s">
        <v>67</v>
      </c>
      <c r="AQ54" s="70" t="s">
        <v>68</v>
      </c>
      <c r="AR54" s="70" t="s">
        <v>70</v>
      </c>
      <c r="AS54" s="3"/>
      <c r="AT54" s="36"/>
      <c r="AW54" s="8"/>
      <c r="AX54" s="8"/>
      <c r="AY54" s="8"/>
      <c r="AZ54" s="19"/>
      <c r="BA54" s="82">
        <v>4006.128329428609</v>
      </c>
      <c r="BB54" s="82">
        <v>6982.5155118798848</v>
      </c>
      <c r="BC54" s="82">
        <v>4692.5256148152903</v>
      </c>
      <c r="BD54" s="82">
        <v>3402.5753737095629</v>
      </c>
      <c r="BE54" s="82">
        <v>1262.9695767896339</v>
      </c>
      <c r="BF54" s="82">
        <v>1136.6025193777359</v>
      </c>
      <c r="BG54" s="4"/>
      <c r="BH54" s="7"/>
      <c r="BI54" s="7"/>
      <c r="BJ54" s="8"/>
      <c r="BK54" s="33" t="s">
        <v>43</v>
      </c>
      <c r="BL54" s="33"/>
      <c r="BN54" t="s">
        <v>162</v>
      </c>
      <c r="BR54" s="8"/>
      <c r="BS54" s="19"/>
      <c r="BT54" s="82">
        <v>2887.1630555365682</v>
      </c>
      <c r="BU54" s="82">
        <v>4487.3667258455862</v>
      </c>
      <c r="BV54" s="82">
        <v>3349.6807112593447</v>
      </c>
      <c r="BW54" s="82">
        <v>2262.6429568856634</v>
      </c>
      <c r="BX54" s="82">
        <v>1044.7868830188302</v>
      </c>
      <c r="BY54" s="82">
        <v>877.96126603792095</v>
      </c>
      <c r="BZ54" s="4"/>
      <c r="CA54" s="7"/>
      <c r="CB54" s="7"/>
      <c r="CC54" s="8"/>
      <c r="CD54" s="8"/>
      <c r="CE54" s="8"/>
      <c r="CF54" s="8"/>
      <c r="CG54" s="8"/>
      <c r="CH54" s="8"/>
      <c r="CI54" s="8"/>
      <c r="CJ54" s="8"/>
    </row>
    <row r="55" spans="1:120">
      <c r="A55" s="121" t="s">
        <v>18</v>
      </c>
      <c r="B55" s="118">
        <f>AVERAGE(H51:J54)</f>
        <v>5.528333348532518E-2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110"/>
      <c r="N55" s="21"/>
      <c r="AB55" s="24"/>
      <c r="AC55" s="8"/>
      <c r="AD55" s="8"/>
      <c r="AF55" s="8"/>
      <c r="AG55" s="2" t="s">
        <v>147</v>
      </c>
      <c r="AH55" s="9">
        <v>4817.4154683045363</v>
      </c>
      <c r="AI55" s="9">
        <v>1418.409976001564</v>
      </c>
      <c r="AJ55" s="9">
        <v>1478.3080534059695</v>
      </c>
      <c r="AK55" s="9">
        <v>1503.4438228651466</v>
      </c>
      <c r="AL55" s="9">
        <v>1320.0934244119048</v>
      </c>
      <c r="AM55" s="9">
        <v>7160.6448018061965</v>
      </c>
      <c r="AN55" s="9">
        <v>1492.7185470362492</v>
      </c>
      <c r="AO55" s="9">
        <v>2241.8437414490481</v>
      </c>
      <c r="AP55" s="9">
        <v>1767.1094427719995</v>
      </c>
      <c r="AQ55" s="9">
        <v>3160.5876971343087</v>
      </c>
      <c r="AR55" s="9">
        <v>1658.9926486580289</v>
      </c>
      <c r="AT55" s="36"/>
      <c r="AW55" s="8"/>
      <c r="AX55" s="8"/>
      <c r="AY55" s="8"/>
      <c r="AZ55" s="19"/>
      <c r="BA55" s="82">
        <v>4661.0495080877508</v>
      </c>
      <c r="BB55" s="82">
        <v>6271.855888730991</v>
      </c>
      <c r="BC55" s="82">
        <v>4397.3506785007121</v>
      </c>
      <c r="BD55" s="82">
        <v>3551.9313172812563</v>
      </c>
      <c r="BE55" s="82">
        <v>1300.5366296615389</v>
      </c>
      <c r="BF55" s="82">
        <v>1136.6025193777359</v>
      </c>
      <c r="BG55" s="4"/>
      <c r="BH55" s="7"/>
      <c r="BI55" s="7"/>
      <c r="BJ55" s="8"/>
      <c r="BK55" s="33" t="s">
        <v>108</v>
      </c>
      <c r="BL55" s="33"/>
      <c r="BN55" t="s">
        <v>141</v>
      </c>
      <c r="BR55" s="8"/>
      <c r="BS55" s="19"/>
      <c r="BT55" s="82">
        <v>2492.7667423909379</v>
      </c>
      <c r="BU55" s="82">
        <v>3850.5916051979207</v>
      </c>
      <c r="BV55" s="82">
        <v>3351.2376424750537</v>
      </c>
      <c r="BW55" s="82">
        <v>2357.034634493973</v>
      </c>
      <c r="BX55" s="82">
        <v>964.8102068976292</v>
      </c>
      <c r="BY55" s="82">
        <v>880.1148207954916</v>
      </c>
      <c r="BZ55" s="4"/>
      <c r="CA55" s="7"/>
      <c r="CB55" s="7"/>
      <c r="CC55" s="8"/>
      <c r="CD55" s="8"/>
      <c r="CE55" s="8"/>
      <c r="CF55" s="8"/>
      <c r="CG55" s="8"/>
      <c r="CH55" s="8"/>
      <c r="CI55" s="8"/>
      <c r="CJ55" s="8"/>
      <c r="DE55" s="8"/>
      <c r="DF55" s="8"/>
    </row>
    <row r="56" spans="1:120">
      <c r="A56" s="12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110"/>
      <c r="N56" s="62" t="s">
        <v>44</v>
      </c>
      <c r="O56" s="63" t="s">
        <v>60</v>
      </c>
      <c r="P56" s="63" t="s">
        <v>42</v>
      </c>
      <c r="Q56" s="63" t="s">
        <v>61</v>
      </c>
      <c r="R56" s="63" t="s">
        <v>63</v>
      </c>
      <c r="S56" s="63" t="s">
        <v>62</v>
      </c>
      <c r="T56" s="63" t="s">
        <v>64</v>
      </c>
      <c r="U56" s="63" t="s">
        <v>0</v>
      </c>
      <c r="V56" s="63" t="s">
        <v>65</v>
      </c>
      <c r="W56" s="63" t="s">
        <v>66</v>
      </c>
      <c r="X56" s="64" t="s">
        <v>67</v>
      </c>
      <c r="Y56" s="64" t="s">
        <v>68</v>
      </c>
      <c r="Z56" s="64" t="s">
        <v>70</v>
      </c>
      <c r="AB56" s="24"/>
      <c r="AC56" s="8"/>
      <c r="AD56" s="8"/>
      <c r="AF56" s="8"/>
      <c r="AG56" s="2" t="s">
        <v>148</v>
      </c>
      <c r="AH56" s="9">
        <v>7510.5681790254621</v>
      </c>
      <c r="AI56" s="9">
        <v>1903.8207177389479</v>
      </c>
      <c r="AJ56" s="9">
        <v>1777.9444816880812</v>
      </c>
      <c r="AK56" s="9">
        <v>1850.122824555847</v>
      </c>
      <c r="AL56" s="9">
        <v>1740.8051038819578</v>
      </c>
      <c r="AM56" s="9">
        <v>5066.4852402863771</v>
      </c>
      <c r="AN56" s="9">
        <v>2387.715470342971</v>
      </c>
      <c r="AO56" s="9">
        <v>2920.7334784032937</v>
      </c>
      <c r="AP56" s="9">
        <v>1258.6647422949452</v>
      </c>
      <c r="AQ56" s="9">
        <v>3826.2013552374115</v>
      </c>
      <c r="AR56" s="9">
        <v>2143.2417879076133</v>
      </c>
      <c r="AT56" s="36"/>
      <c r="AW56" s="8"/>
      <c r="AX56" s="8"/>
      <c r="AY56" s="8"/>
      <c r="AZ56" s="19"/>
      <c r="BA56" s="82">
        <v>4647.6447403722696</v>
      </c>
      <c r="BB56" s="82">
        <v>5563.0760699555231</v>
      </c>
      <c r="BC56" s="82">
        <v>4978.2399352789462</v>
      </c>
      <c r="BD56" s="82">
        <v>3500.4293207007972</v>
      </c>
      <c r="BE56" s="82">
        <v>1329.1591207479262</v>
      </c>
      <c r="BF56" s="82">
        <v>1238.1787290820796</v>
      </c>
      <c r="BG56" s="4"/>
      <c r="BH56" s="7"/>
      <c r="BI56" s="7"/>
      <c r="BJ56" s="8"/>
      <c r="BM56" s="33" t="s">
        <v>31</v>
      </c>
      <c r="BN56" s="33"/>
      <c r="BR56" s="8"/>
      <c r="BS56" s="19"/>
      <c r="BT56" s="82"/>
      <c r="BU56" s="82"/>
      <c r="BV56" s="82"/>
      <c r="BW56" s="82"/>
      <c r="BX56" s="82"/>
      <c r="BY56" s="82"/>
      <c r="BZ56" s="4"/>
      <c r="CA56" s="7"/>
      <c r="CB56" s="7"/>
      <c r="CC56" s="8"/>
      <c r="CD56" s="8"/>
      <c r="CE56" s="8"/>
      <c r="CF56" s="8"/>
      <c r="CG56" s="8"/>
      <c r="CH56" s="8"/>
      <c r="CI56" s="8"/>
      <c r="CJ56" s="8"/>
      <c r="DE56" s="8"/>
      <c r="DF56" s="8"/>
    </row>
    <row r="57" spans="1:120">
      <c r="A57" s="12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110"/>
      <c r="N57" s="21"/>
      <c r="O57" s="25">
        <v>5355.8718861209954</v>
      </c>
      <c r="P57" s="25">
        <v>921.88919164395998</v>
      </c>
      <c r="Q57" s="25">
        <v>1014.4181256436664</v>
      </c>
      <c r="R57" s="25">
        <v>1178.6716557530401</v>
      </c>
      <c r="S57" s="25">
        <v>1165.0485436893207</v>
      </c>
      <c r="T57" s="25">
        <v>765.14346439957501</v>
      </c>
      <c r="U57" s="25">
        <v>6648.484848484848</v>
      </c>
      <c r="V57" s="23">
        <v>1930.9600862998923</v>
      </c>
      <c r="W57" s="9">
        <v>1598.4072810011378</v>
      </c>
      <c r="X57" s="9">
        <v>1821.7054263565894</v>
      </c>
      <c r="Y57" s="25">
        <v>4642.3357664233572</v>
      </c>
      <c r="Z57" s="25">
        <v>1170.4422869471416</v>
      </c>
      <c r="AF57" s="8"/>
      <c r="AG57" s="2" t="s">
        <v>149</v>
      </c>
      <c r="AH57" s="7">
        <v>5870.0300774411317</v>
      </c>
      <c r="AI57" s="7">
        <v>1741.3235897477782</v>
      </c>
      <c r="AJ57" s="7">
        <v>1767.4627562952323</v>
      </c>
      <c r="AK57" s="7">
        <v>1678.3771045965598</v>
      </c>
      <c r="AL57" s="7">
        <v>1494.6335466815231</v>
      </c>
      <c r="AM57" s="7">
        <v>8711.3927508034703</v>
      </c>
      <c r="AN57" s="7">
        <v>1714.2534521012083</v>
      </c>
      <c r="AO57" s="7">
        <v>1133.350002442523</v>
      </c>
      <c r="AP57" s="7">
        <v>1725.2134603086668</v>
      </c>
      <c r="AQ57" s="7">
        <v>3454.0612174463704</v>
      </c>
      <c r="AR57" s="7">
        <v>1513.5134748580065</v>
      </c>
      <c r="AS57" s="20"/>
      <c r="AT57" s="36"/>
      <c r="AU57" s="36"/>
      <c r="AW57" s="8"/>
      <c r="AX57" s="8"/>
      <c r="AY57" s="8"/>
      <c r="AZ57" s="19"/>
      <c r="BA57" s="31">
        <v>491.75077244041449</v>
      </c>
      <c r="BB57" s="31">
        <v>682.43492027702359</v>
      </c>
      <c r="BC57" s="31">
        <v>471.08112417236657</v>
      </c>
      <c r="BD57" s="31">
        <v>386.01982580062895</v>
      </c>
      <c r="BE57" s="31">
        <v>199.85359102859564</v>
      </c>
      <c r="BF57" s="31">
        <v>200.63464111421581</v>
      </c>
      <c r="BG57" s="71" t="s">
        <v>89</v>
      </c>
      <c r="BH57" s="7"/>
      <c r="BI57" s="7"/>
      <c r="BJ57" s="8"/>
      <c r="BK57" s="84" t="s">
        <v>12</v>
      </c>
      <c r="BM57" s="83">
        <v>0</v>
      </c>
      <c r="BN57" s="83" t="s">
        <v>27</v>
      </c>
      <c r="BO57" s="3" t="s">
        <v>29</v>
      </c>
      <c r="BR57" s="8"/>
      <c r="BS57" s="19"/>
      <c r="BT57" s="31">
        <v>440.62296416577345</v>
      </c>
      <c r="BU57" s="31">
        <v>737.3236111688052</v>
      </c>
      <c r="BV57" s="31">
        <v>530.97072401425407</v>
      </c>
      <c r="BW57" s="31">
        <v>346.30462064651772</v>
      </c>
      <c r="BX57" s="31">
        <v>125.81318868022578</v>
      </c>
      <c r="BY57" s="31">
        <v>80.160780290133431</v>
      </c>
      <c r="BZ57" s="71" t="s">
        <v>89</v>
      </c>
      <c r="CA57" s="7"/>
      <c r="CB57" s="7"/>
      <c r="CC57" s="8"/>
      <c r="CD57" s="8"/>
      <c r="CE57" s="8"/>
      <c r="CF57" s="29"/>
      <c r="CG57" s="29"/>
      <c r="CH57" s="8"/>
      <c r="CI57" s="8"/>
      <c r="CJ57" s="8"/>
      <c r="DE57" s="8"/>
      <c r="DF57" s="8"/>
    </row>
    <row r="58" spans="1:120">
      <c r="A58" s="123"/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127"/>
      <c r="N58" s="21"/>
      <c r="O58" s="25">
        <v>3537.5901132852732</v>
      </c>
      <c r="P58" s="25">
        <v>971.84377838328805</v>
      </c>
      <c r="Q58" s="25">
        <v>865.08753861997945</v>
      </c>
      <c r="R58" s="25">
        <v>837.23105706267529</v>
      </c>
      <c r="S58" s="25">
        <v>1078.7486515641856</v>
      </c>
      <c r="T58" s="25">
        <v>1041.4452709883103</v>
      </c>
      <c r="U58" s="25">
        <v>5851.4285714285706</v>
      </c>
      <c r="V58" s="23">
        <v>862.99892125134852</v>
      </c>
      <c r="W58" s="9">
        <v>1979.5221843003419</v>
      </c>
      <c r="X58" s="9">
        <v>1348.8372093023261</v>
      </c>
      <c r="Y58" s="25">
        <v>4029.1970802919705</v>
      </c>
      <c r="Z58" s="25">
        <v>1426.2990455991517</v>
      </c>
      <c r="AB58" s="21"/>
      <c r="AF58" s="8"/>
      <c r="AG58" s="2" t="s">
        <v>150</v>
      </c>
      <c r="AH58" s="7">
        <v>5868.8654048178323</v>
      </c>
      <c r="AI58" s="7">
        <v>1370.9678359218599</v>
      </c>
      <c r="AJ58" s="7">
        <v>1455.8823630839838</v>
      </c>
      <c r="AK58" s="7">
        <v>1515.9974606951216</v>
      </c>
      <c r="AL58" s="7">
        <v>1401.2595701236235</v>
      </c>
      <c r="AM58" s="7">
        <v>6381.759572457132</v>
      </c>
      <c r="AN58" s="7">
        <v>1637.3161306228767</v>
      </c>
      <c r="AO58" s="7">
        <v>1714.90389370604</v>
      </c>
      <c r="AP58" s="7">
        <v>3056.6041160481545</v>
      </c>
      <c r="AQ58" s="7">
        <v>3576.3411755228713</v>
      </c>
      <c r="AR58" s="7">
        <v>1242.3425315820366</v>
      </c>
      <c r="AS58" s="20"/>
      <c r="AT58" s="36"/>
      <c r="AU58" s="36"/>
      <c r="AW58" s="8"/>
      <c r="AX58" s="8"/>
      <c r="AY58" s="8"/>
      <c r="AZ58" s="19"/>
      <c r="BA58" s="31">
        <v>520.18262009360285</v>
      </c>
      <c r="BB58" s="31">
        <v>644.066941991269</v>
      </c>
      <c r="BC58" s="31">
        <v>473.51355765689198</v>
      </c>
      <c r="BD58" s="31">
        <v>364.50182095006789</v>
      </c>
      <c r="BE58" s="31">
        <v>189.05562202435701</v>
      </c>
      <c r="BF58" s="31">
        <v>186.1744810709836</v>
      </c>
      <c r="BG58" s="71"/>
      <c r="BH58" s="7"/>
      <c r="BI58" s="7"/>
      <c r="BJ58" s="8"/>
      <c r="BK58" s="84" t="s">
        <v>25</v>
      </c>
      <c r="BL58" s="14" t="s">
        <v>109</v>
      </c>
      <c r="BM58" s="12">
        <v>0.383899986743927</v>
      </c>
      <c r="BN58" s="20">
        <v>0.37310001254081726</v>
      </c>
      <c r="BO58" s="10">
        <v>4.5499999076128006E-2</v>
      </c>
      <c r="BR58" s="8"/>
      <c r="BS58" s="19"/>
      <c r="BT58" s="31">
        <v>477.17931927015906</v>
      </c>
      <c r="BU58" s="31">
        <v>727.76135909212258</v>
      </c>
      <c r="BV58" s="31">
        <v>491.90577152089452</v>
      </c>
      <c r="BW58" s="31">
        <v>384.54090852765921</v>
      </c>
      <c r="BX58" s="31">
        <v>143.61114749944466</v>
      </c>
      <c r="BY58" s="31">
        <v>89.418773711777902</v>
      </c>
      <c r="BZ58" s="71"/>
      <c r="CA58" s="7"/>
      <c r="CB58" s="7"/>
      <c r="CC58" s="8"/>
      <c r="CD58" s="8"/>
      <c r="CE58" s="8"/>
      <c r="CF58" s="27"/>
      <c r="CG58" s="27"/>
      <c r="CH58" s="27"/>
      <c r="CI58" s="8"/>
      <c r="CJ58" s="8"/>
      <c r="DE58" s="8"/>
      <c r="DF58" s="8"/>
    </row>
    <row r="59" spans="1:120">
      <c r="A59" s="108" t="s">
        <v>104</v>
      </c>
      <c r="B59" s="109"/>
      <c r="C59" s="32"/>
      <c r="D59" s="32"/>
      <c r="E59" s="32"/>
      <c r="F59" s="32"/>
      <c r="G59" s="32"/>
      <c r="H59" s="128"/>
      <c r="I59" s="128"/>
      <c r="J59" s="128"/>
      <c r="K59" s="128"/>
      <c r="L59" s="128"/>
      <c r="M59" s="129"/>
      <c r="N59" s="21"/>
      <c r="O59" s="25">
        <v>3546.8564650059311</v>
      </c>
      <c r="P59" s="23">
        <v>767.48410535876474</v>
      </c>
      <c r="Q59" s="23">
        <v>988.67147270854798</v>
      </c>
      <c r="R59" s="23">
        <v>1216.0898035547239</v>
      </c>
      <c r="S59" s="23">
        <v>1202.8047464940671</v>
      </c>
      <c r="T59" s="23">
        <v>1121.1477151965994</v>
      </c>
      <c r="U59" s="25">
        <v>4533.333333333333</v>
      </c>
      <c r="V59" s="23">
        <v>970.87378640776728</v>
      </c>
      <c r="W59" s="9">
        <v>1979.5221843003419</v>
      </c>
      <c r="X59" s="9">
        <v>1782.9457364341085</v>
      </c>
      <c r="Y59" s="23">
        <v>3328.4671532846719</v>
      </c>
      <c r="Z59" s="25">
        <v>1008.6299892125136</v>
      </c>
      <c r="AA59" s="50"/>
      <c r="AB59" s="21"/>
      <c r="AF59" s="8"/>
      <c r="AG59" s="8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40"/>
      <c r="AU59" s="36"/>
      <c r="AW59" s="8"/>
      <c r="AX59" s="8"/>
      <c r="AY59" s="8"/>
      <c r="AZ59" s="19"/>
      <c r="BA59" s="31">
        <v>488.94764513759532</v>
      </c>
      <c r="BB59" s="31">
        <v>679.39354126474666</v>
      </c>
      <c r="BC59" s="31">
        <v>477.02705031597816</v>
      </c>
      <c r="BD59" s="31">
        <v>399.7131016146223</v>
      </c>
      <c r="BE59" s="31">
        <v>206.62516496648684</v>
      </c>
      <c r="BF59" s="31">
        <v>193.60539997395782</v>
      </c>
      <c r="BG59" s="71"/>
      <c r="BH59" s="7"/>
      <c r="BI59" s="7"/>
      <c r="BJ59" s="8"/>
      <c r="BK59" s="84"/>
      <c r="BL59" s="14" t="s">
        <v>110</v>
      </c>
      <c r="BM59" s="12">
        <v>0.37920001149177551</v>
      </c>
      <c r="BN59" s="20">
        <v>0.3732999861240387</v>
      </c>
      <c r="BO59" s="10">
        <v>4.479999840259552E-2</v>
      </c>
      <c r="BR59" s="8"/>
      <c r="BS59" s="19"/>
      <c r="BT59" s="31">
        <v>489.29267724340673</v>
      </c>
      <c r="BU59" s="31">
        <v>669.61286612107642</v>
      </c>
      <c r="BV59" s="31">
        <v>515.96976474684448</v>
      </c>
      <c r="BW59" s="31">
        <v>376.0708452129897</v>
      </c>
      <c r="BX59" s="31">
        <v>155.88559870401525</v>
      </c>
      <c r="BY59" s="31">
        <v>133.67656237403469</v>
      </c>
      <c r="BZ59" s="71"/>
      <c r="CA59" s="7"/>
      <c r="CB59" s="7"/>
      <c r="CC59" s="8"/>
      <c r="CD59" s="8"/>
      <c r="CE59" s="8"/>
      <c r="CF59" s="27"/>
      <c r="CG59" s="27"/>
      <c r="CH59" s="27"/>
      <c r="CI59" s="8"/>
      <c r="CJ59" s="8"/>
      <c r="DE59" s="8"/>
      <c r="DF59" s="8"/>
    </row>
    <row r="60" spans="1:120">
      <c r="A60" s="111" t="s">
        <v>43</v>
      </c>
      <c r="B60" s="112" t="s">
        <v>44</v>
      </c>
      <c r="C60" s="113" t="s">
        <v>51</v>
      </c>
      <c r="D60" s="113" t="s">
        <v>52</v>
      </c>
      <c r="E60" s="113" t="s">
        <v>53</v>
      </c>
      <c r="F60" s="114" t="s">
        <v>41</v>
      </c>
      <c r="G60" s="113" t="s">
        <v>42</v>
      </c>
      <c r="H60" s="89"/>
      <c r="I60" s="89"/>
      <c r="J60" s="89"/>
      <c r="K60" s="89"/>
      <c r="L60" s="89"/>
      <c r="M60" s="127"/>
      <c r="N60" s="21"/>
      <c r="O60" s="25">
        <v>2924.8197734294545</v>
      </c>
      <c r="P60" s="21"/>
      <c r="Q60" s="21"/>
      <c r="R60" s="21"/>
      <c r="S60" s="21"/>
      <c r="T60" s="21"/>
      <c r="U60" s="25">
        <v>4217.1428571428569</v>
      </c>
      <c r="V60" s="21"/>
      <c r="W60" s="21"/>
      <c r="X60" s="21"/>
      <c r="Y60" s="21"/>
      <c r="Z60" s="25">
        <v>1261.9300106044539</v>
      </c>
      <c r="AA60" s="21"/>
      <c r="AB60" s="21"/>
      <c r="AF60" s="8"/>
      <c r="AG60" s="34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8"/>
      <c r="AU60" s="8"/>
      <c r="AW60" s="8"/>
      <c r="AX60" s="8"/>
      <c r="AY60" s="8"/>
      <c r="AZ60" s="19"/>
      <c r="BA60" s="31">
        <v>566.23420179926791</v>
      </c>
      <c r="BB60" s="31">
        <v>702.78868398670306</v>
      </c>
      <c r="BC60" s="31">
        <v>505.6757024062976</v>
      </c>
      <c r="BD60" s="31">
        <v>409.928694888211</v>
      </c>
      <c r="BE60" s="31">
        <v>212.48169746154608</v>
      </c>
      <c r="BF60" s="31">
        <v>196.61792334069156</v>
      </c>
      <c r="BG60" s="71"/>
      <c r="BH60" s="7"/>
      <c r="BI60" s="7"/>
      <c r="BJ60" s="8"/>
      <c r="BR60" s="8"/>
      <c r="BS60" s="19"/>
      <c r="BT60" s="31"/>
      <c r="BU60" s="31"/>
      <c r="BV60" s="31"/>
      <c r="BW60" s="31"/>
      <c r="BX60" s="31"/>
      <c r="BY60" s="31"/>
      <c r="BZ60" s="71"/>
      <c r="CA60" s="7"/>
      <c r="CB60" s="7"/>
      <c r="CC60" s="8"/>
      <c r="CD60" s="8"/>
      <c r="CE60" s="8"/>
      <c r="CF60" s="8"/>
      <c r="CG60" s="8"/>
      <c r="CH60" s="8"/>
      <c r="CI60" s="8"/>
      <c r="CJ60" s="8"/>
      <c r="CV60" s="7"/>
      <c r="CW60" s="7"/>
      <c r="CX60" s="7"/>
      <c r="CY60" s="7"/>
      <c r="CZ60" s="7"/>
      <c r="DA60" s="7"/>
      <c r="DB60" s="7"/>
      <c r="DC60" s="7"/>
      <c r="DD60" s="7"/>
      <c r="DE60" s="8"/>
      <c r="DF60" s="8"/>
    </row>
    <row r="61" spans="1:120">
      <c r="A61" s="115" t="s">
        <v>75</v>
      </c>
      <c r="B61" s="116" t="s">
        <v>13</v>
      </c>
      <c r="C61" s="90">
        <f t="shared" ref="C61:G62" si="34">((C51-0.055)*1000*0.25)/((C42-0.052)*5*0.01)</f>
        <v>1239.8569124511805</v>
      </c>
      <c r="D61" s="90">
        <f t="shared" si="34"/>
        <v>1038.7507280768916</v>
      </c>
      <c r="E61" s="90">
        <f t="shared" si="34"/>
        <v>1107.71304578487</v>
      </c>
      <c r="F61" s="90">
        <f t="shared" si="34"/>
        <v>4825.3694906405708</v>
      </c>
      <c r="G61" s="90">
        <f t="shared" si="34"/>
        <v>975.13252298738189</v>
      </c>
      <c r="H61" s="89"/>
      <c r="I61" s="89"/>
      <c r="J61" s="89"/>
      <c r="K61" s="89"/>
      <c r="L61" s="89"/>
      <c r="M61" s="127"/>
      <c r="N61" s="24"/>
      <c r="O61" s="23">
        <v>5456.7022538552783</v>
      </c>
      <c r="P61" s="24"/>
      <c r="Q61" s="24"/>
      <c r="R61" s="24"/>
      <c r="S61" s="24"/>
      <c r="T61" s="24"/>
      <c r="U61" s="23">
        <v>5399.9999999999991</v>
      </c>
      <c r="V61" s="24"/>
      <c r="W61" s="24"/>
      <c r="X61" s="24"/>
      <c r="Y61" s="24"/>
      <c r="Z61" s="23">
        <v>965.48004314994637</v>
      </c>
      <c r="AA61" s="24"/>
      <c r="AB61" s="21"/>
      <c r="AF61" s="8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36"/>
      <c r="AU61" s="36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M61" s="33" t="s">
        <v>31</v>
      </c>
      <c r="BN61" s="33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</row>
    <row r="62" spans="1:120">
      <c r="A62" s="115"/>
      <c r="B62" s="116" t="s">
        <v>14</v>
      </c>
      <c r="C62" s="90">
        <f t="shared" si="34"/>
        <v>981.84303019984895</v>
      </c>
      <c r="D62" s="90">
        <f t="shared" si="34"/>
        <v>1006.7114425853227</v>
      </c>
      <c r="E62" s="90">
        <f t="shared" si="34"/>
        <v>1093.4959843493202</v>
      </c>
      <c r="F62" s="90">
        <f t="shared" si="34"/>
        <v>5017.4913090753935</v>
      </c>
      <c r="G62" s="90">
        <f t="shared" si="34"/>
        <v>860.49044981100087</v>
      </c>
      <c r="H62" s="89"/>
      <c r="I62" s="89"/>
      <c r="J62" s="89"/>
      <c r="K62" s="89"/>
      <c r="L62" s="89"/>
      <c r="M62" s="127"/>
      <c r="N62" s="24"/>
      <c r="O62" s="23">
        <v>3702.3686920700311</v>
      </c>
      <c r="P62" s="45"/>
      <c r="Q62" s="45"/>
      <c r="R62" s="45"/>
      <c r="S62" s="45"/>
      <c r="T62" s="45"/>
      <c r="U62" s="23">
        <v>6251.4285714285697</v>
      </c>
      <c r="V62" s="45"/>
      <c r="W62" s="45"/>
      <c r="X62" s="45"/>
      <c r="Y62" s="45"/>
      <c r="Z62" s="23">
        <v>1261.9300106044539</v>
      </c>
      <c r="AA62" s="45"/>
      <c r="AB62" s="21"/>
      <c r="AF62" t="s">
        <v>158</v>
      </c>
      <c r="AQ62" s="20"/>
      <c r="AR62" s="20"/>
      <c r="AS62" s="20"/>
      <c r="AT62" s="36"/>
      <c r="AU62" s="36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4" t="s">
        <v>15</v>
      </c>
      <c r="BM62" s="83">
        <v>0</v>
      </c>
      <c r="BN62" s="83" t="s">
        <v>27</v>
      </c>
      <c r="BO62" s="3" t="s">
        <v>29</v>
      </c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29"/>
      <c r="CG62" s="29"/>
      <c r="CH62" s="8"/>
      <c r="CI62" s="8"/>
      <c r="CJ62" s="8"/>
    </row>
    <row r="63" spans="1:120">
      <c r="A63" s="119" t="s">
        <v>138</v>
      </c>
      <c r="B63" s="120" t="s">
        <v>13</v>
      </c>
      <c r="C63" s="90">
        <f t="shared" ref="C63:G64" si="35">((C53-0.055)*1000*0.25)/((C44-0.052)*5*0.0025)</f>
        <v>1103.2701845183697</v>
      </c>
      <c r="D63" s="90">
        <f t="shared" si="35"/>
        <v>832.11938581018262</v>
      </c>
      <c r="E63" s="90">
        <f t="shared" si="35"/>
        <v>949.69019764481925</v>
      </c>
      <c r="F63" s="90">
        <f t="shared" si="35"/>
        <v>4191.0946665141691</v>
      </c>
      <c r="G63" s="90">
        <f t="shared" si="35"/>
        <v>625.78224382025985</v>
      </c>
      <c r="H63" s="89"/>
      <c r="I63" s="89"/>
      <c r="J63" s="89"/>
      <c r="K63" s="89"/>
      <c r="L63" s="89"/>
      <c r="M63" s="127"/>
      <c r="N63" s="68" t="s">
        <v>73</v>
      </c>
      <c r="O63" s="59" t="s">
        <v>60</v>
      </c>
      <c r="P63" s="59" t="s">
        <v>0</v>
      </c>
      <c r="Q63" s="59" t="s">
        <v>70</v>
      </c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1"/>
      <c r="AF63" s="49" t="s">
        <v>15</v>
      </c>
      <c r="AG63" s="2" t="s">
        <v>2</v>
      </c>
      <c r="AH63" s="2">
        <v>1</v>
      </c>
      <c r="AI63" s="2">
        <v>2</v>
      </c>
      <c r="AJ63" s="2">
        <v>3</v>
      </c>
      <c r="AK63" s="2">
        <v>4</v>
      </c>
      <c r="AL63" s="2">
        <v>5</v>
      </c>
      <c r="AM63" s="2">
        <v>6</v>
      </c>
      <c r="AN63" s="2">
        <v>7</v>
      </c>
      <c r="AO63" s="2">
        <v>8</v>
      </c>
      <c r="AP63" s="2">
        <v>9</v>
      </c>
      <c r="AQ63" s="2">
        <v>10</v>
      </c>
      <c r="AR63" s="2">
        <v>11</v>
      </c>
      <c r="AS63" s="2">
        <v>12</v>
      </c>
      <c r="AT63" s="36"/>
      <c r="AU63" s="36"/>
      <c r="AW63" s="8"/>
      <c r="AX63" s="8"/>
      <c r="AY63" s="8"/>
      <c r="AZ63" s="8"/>
      <c r="BA63" s="7"/>
      <c r="BB63" s="7"/>
      <c r="BC63" s="7"/>
      <c r="BD63" s="7"/>
      <c r="BE63" s="7"/>
      <c r="BF63" s="7"/>
      <c r="BG63" s="8"/>
      <c r="BH63" s="8"/>
      <c r="BI63" s="8"/>
      <c r="BJ63" s="8"/>
      <c r="BK63" s="84" t="s">
        <v>10</v>
      </c>
      <c r="BL63" s="14" t="s">
        <v>109</v>
      </c>
      <c r="BM63" s="12">
        <v>0.2054000049829483</v>
      </c>
      <c r="BN63" s="20">
        <v>0.41839998960494995</v>
      </c>
      <c r="BO63" s="11">
        <v>5.4600000381469727E-2</v>
      </c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20"/>
      <c r="CG63" s="20"/>
      <c r="CH63" s="20"/>
      <c r="CI63" s="8"/>
      <c r="CJ63" s="8"/>
    </row>
    <row r="64" spans="1:120">
      <c r="A64" s="119"/>
      <c r="B64" s="120" t="s">
        <v>14</v>
      </c>
      <c r="C64" s="90">
        <f t="shared" si="35"/>
        <v>851.29698608926856</v>
      </c>
      <c r="D64" s="90">
        <f t="shared" si="35"/>
        <v>771.20313732746342</v>
      </c>
      <c r="E64" s="90">
        <f t="shared" si="35"/>
        <v>861.99994313621778</v>
      </c>
      <c r="F64" s="90">
        <f t="shared" si="35"/>
        <v>3978.7411757250561</v>
      </c>
      <c r="G64" s="90">
        <f t="shared" si="35"/>
        <v>551.65494262559548</v>
      </c>
      <c r="H64" s="89"/>
      <c r="I64" s="89"/>
      <c r="J64" s="89"/>
      <c r="K64" s="89"/>
      <c r="L64" s="89"/>
      <c r="M64" s="127"/>
      <c r="N64" s="24"/>
      <c r="O64" s="25">
        <v>349.17555771096022</v>
      </c>
      <c r="P64" s="25">
        <v>401.26715945089768</v>
      </c>
      <c r="Q64" s="25">
        <v>732.80159521435701</v>
      </c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1"/>
      <c r="AF64" s="49" t="s">
        <v>1</v>
      </c>
      <c r="AG64" s="2" t="s">
        <v>147</v>
      </c>
      <c r="AH64" s="12">
        <v>0.43849998712539673</v>
      </c>
      <c r="AI64" s="12">
        <v>0.1453000009059906</v>
      </c>
      <c r="AJ64" s="12">
        <v>0.14360000193119049</v>
      </c>
      <c r="AK64" s="12">
        <v>0.14900000393390656</v>
      </c>
      <c r="AL64" s="12">
        <v>0.13539999723434448</v>
      </c>
      <c r="AM64" s="12">
        <v>0.53710001707077026</v>
      </c>
      <c r="AN64" s="12">
        <v>0.13650000095367432</v>
      </c>
      <c r="AO64" s="12">
        <v>0.16699999570846558</v>
      </c>
      <c r="AP64" s="12">
        <v>0.12460000067949295</v>
      </c>
      <c r="AQ64" s="12">
        <v>0.27329999208450317</v>
      </c>
      <c r="AR64" s="12">
        <v>0.13050000369548798</v>
      </c>
      <c r="AS64" s="11">
        <v>5.8800000697374344E-2</v>
      </c>
      <c r="AT64" s="36"/>
      <c r="AU64" s="36"/>
      <c r="AW64" s="8"/>
      <c r="AX64" s="8"/>
      <c r="AY64" s="8"/>
      <c r="AZ64" s="8"/>
      <c r="BA64" s="7"/>
      <c r="BB64" s="7"/>
      <c r="BC64" s="7"/>
      <c r="BD64" s="7"/>
      <c r="BE64" s="7"/>
      <c r="BF64" s="7"/>
      <c r="BG64" s="8"/>
      <c r="BH64" s="8"/>
      <c r="BI64" s="8"/>
      <c r="BJ64" s="8"/>
      <c r="BK64" s="84"/>
      <c r="BL64" s="14" t="s">
        <v>110</v>
      </c>
      <c r="BM64" s="12">
        <v>0.21119999885559082</v>
      </c>
      <c r="BN64" s="20">
        <v>0.38969999551773071</v>
      </c>
      <c r="BO64" s="11">
        <v>5.4999999701976776E-2</v>
      </c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20"/>
      <c r="CG64" s="20"/>
      <c r="CH64" s="20"/>
      <c r="CI64" s="8"/>
      <c r="CJ64" s="8"/>
    </row>
    <row r="65" spans="1:88" ht="16" thickBot="1">
      <c r="A65" s="130"/>
      <c r="B65" s="131"/>
      <c r="C65" s="132"/>
      <c r="D65" s="132"/>
      <c r="E65" s="132"/>
      <c r="F65" s="132"/>
      <c r="G65" s="132"/>
      <c r="H65" s="132"/>
      <c r="I65" s="132"/>
      <c r="J65" s="132"/>
      <c r="K65" s="132"/>
      <c r="L65" s="131"/>
      <c r="M65" s="133"/>
      <c r="N65" s="24"/>
      <c r="O65" s="25">
        <v>334.62657613967014</v>
      </c>
      <c r="P65" s="25">
        <v>364.30834213305178</v>
      </c>
      <c r="Q65" s="25">
        <v>393.81854436689935</v>
      </c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1"/>
      <c r="AF65" s="49"/>
      <c r="AG65" s="2" t="s">
        <v>148</v>
      </c>
      <c r="AH65" s="12">
        <v>0.61890000104904175</v>
      </c>
      <c r="AI65" s="12">
        <v>0.16580000519752502</v>
      </c>
      <c r="AJ65" s="12">
        <v>0.14399999380111694</v>
      </c>
      <c r="AK65" s="12">
        <v>0.15510000288486481</v>
      </c>
      <c r="AL65" s="12">
        <v>0.14560000598430634</v>
      </c>
      <c r="AM65" s="12">
        <v>0.31139999628067017</v>
      </c>
      <c r="AN65" s="12">
        <v>0.19609999656677246</v>
      </c>
      <c r="AO65" s="12">
        <v>0.17700000107288361</v>
      </c>
      <c r="AP65" s="12">
        <v>0.1111999973654747</v>
      </c>
      <c r="AQ65" s="12">
        <v>0.21050000190734863</v>
      </c>
      <c r="AR65" s="12">
        <v>0.15320000052452087</v>
      </c>
      <c r="AS65" s="11">
        <v>5.6800000369548798E-2</v>
      </c>
      <c r="AT65" s="36"/>
      <c r="AU65" s="36"/>
      <c r="AW65" s="8"/>
      <c r="AX65" s="8"/>
      <c r="AY65" s="8"/>
      <c r="AZ65" s="8"/>
      <c r="BA65" s="7"/>
      <c r="BB65" s="7"/>
      <c r="BC65" s="7"/>
      <c r="BD65" s="7"/>
      <c r="BE65" s="7"/>
      <c r="BF65" s="7"/>
      <c r="BG65" s="8"/>
      <c r="BH65" s="8"/>
      <c r="BI65" s="8"/>
      <c r="BJ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</row>
    <row r="66" spans="1:88">
      <c r="N66" s="24"/>
      <c r="O66" s="23">
        <v>402.52182347235691</v>
      </c>
      <c r="P66" s="23">
        <v>417.10665258711731</v>
      </c>
      <c r="Q66" s="23">
        <v>373.87836490528417</v>
      </c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1"/>
      <c r="AF66" s="49"/>
      <c r="AG66" s="2" t="s">
        <v>149</v>
      </c>
      <c r="AH66" s="12">
        <v>0.51510000228881836</v>
      </c>
      <c r="AI66" s="12">
        <v>0.16019999980926514</v>
      </c>
      <c r="AJ66" s="12">
        <v>0.15160000324249268</v>
      </c>
      <c r="AK66" s="12">
        <v>0.14759999513626099</v>
      </c>
      <c r="AL66" s="12">
        <v>0.14120000600814819</v>
      </c>
      <c r="AM66" s="12">
        <v>0.52700001001358032</v>
      </c>
      <c r="AN66" s="12">
        <v>0.14949999749660492</v>
      </c>
      <c r="AO66" s="12">
        <v>0.12849999964237213</v>
      </c>
      <c r="AP66" s="12">
        <v>0.11289999634027481</v>
      </c>
      <c r="AQ66" s="12">
        <v>0.28769999742507935</v>
      </c>
      <c r="AR66" s="12">
        <v>0.13850000500679016</v>
      </c>
      <c r="AS66" s="11">
        <v>5.8800000697374344E-2</v>
      </c>
      <c r="AT66" s="36"/>
      <c r="AU66" s="36"/>
      <c r="AW66" s="8"/>
      <c r="AX66" s="8"/>
      <c r="AY66" s="8"/>
      <c r="AZ66" s="8"/>
      <c r="BA66" s="7"/>
      <c r="BB66" s="7"/>
      <c r="BC66" s="7"/>
      <c r="BD66" s="7"/>
      <c r="BE66" s="7"/>
      <c r="BF66" s="7"/>
      <c r="BG66" s="8"/>
      <c r="BH66" s="8"/>
      <c r="BI66" s="8"/>
      <c r="BJ66" s="8"/>
      <c r="BM66" s="33" t="s">
        <v>31</v>
      </c>
      <c r="BN66" s="33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</row>
    <row r="67" spans="1:88">
      <c r="N67" s="24"/>
      <c r="O67" s="45"/>
      <c r="P67" s="26"/>
      <c r="Q67" s="26"/>
      <c r="R67" s="26"/>
      <c r="AF67" s="49"/>
      <c r="AG67" s="2" t="s">
        <v>150</v>
      </c>
      <c r="AH67" s="12">
        <v>0.51719999313354492</v>
      </c>
      <c r="AI67" s="12">
        <v>0.14499999582767487</v>
      </c>
      <c r="AJ67" s="12">
        <v>0.1526000052690506</v>
      </c>
      <c r="AK67" s="12">
        <v>0.15350000560283661</v>
      </c>
      <c r="AL67" s="12">
        <v>0.13549999892711639</v>
      </c>
      <c r="AM67" s="12">
        <v>0.45809999108314514</v>
      </c>
      <c r="AN67" s="12">
        <v>0.14270000159740448</v>
      </c>
      <c r="AO67" s="12">
        <v>0.14589999616146088</v>
      </c>
      <c r="AP67" s="12">
        <v>7.9199999570846558E-2</v>
      </c>
      <c r="AQ67" s="12">
        <v>0.24850000441074371</v>
      </c>
      <c r="AR67" s="12">
        <v>0.11299999803304672</v>
      </c>
      <c r="AS67" s="11">
        <v>6.0199998319149017E-2</v>
      </c>
      <c r="AT67" s="36"/>
      <c r="AU67" s="36"/>
      <c r="AW67" s="8"/>
      <c r="AX67" s="8"/>
      <c r="AY67" s="8"/>
      <c r="AZ67" s="8"/>
      <c r="BA67" s="7"/>
      <c r="BB67" s="7"/>
      <c r="BC67" s="7"/>
      <c r="BD67" s="7"/>
      <c r="BE67" s="7"/>
      <c r="BF67" s="7"/>
      <c r="BG67" s="7"/>
      <c r="BH67" s="7"/>
      <c r="BI67" s="7"/>
      <c r="BJ67" s="8"/>
      <c r="BK67" s="84" t="s">
        <v>56</v>
      </c>
      <c r="BM67" s="83">
        <v>0</v>
      </c>
      <c r="BN67" s="83" t="s">
        <v>27</v>
      </c>
      <c r="BR67" s="8"/>
      <c r="BS67" s="8"/>
      <c r="BT67" s="7"/>
      <c r="BU67" s="7"/>
      <c r="BV67" s="7"/>
      <c r="BW67" s="7"/>
      <c r="BX67" s="7"/>
      <c r="BY67" s="7"/>
      <c r="BZ67" s="7"/>
      <c r="CA67" s="7"/>
      <c r="CB67" s="7"/>
      <c r="CC67" s="8"/>
      <c r="CD67" s="8"/>
      <c r="CE67" s="8"/>
      <c r="CF67" s="29"/>
      <c r="CG67" s="29"/>
      <c r="CH67" s="8"/>
      <c r="CI67" s="8"/>
      <c r="CJ67" s="8"/>
    </row>
    <row r="68" spans="1:88">
      <c r="N68" s="24"/>
      <c r="O68" s="45"/>
      <c r="P68" s="26"/>
      <c r="Q68" s="26"/>
      <c r="R68" s="26"/>
      <c r="Y68" s="25"/>
      <c r="Z68" s="25"/>
      <c r="AA68" s="25"/>
      <c r="AB68" s="23"/>
      <c r="AC68" s="9"/>
      <c r="AD68" s="9"/>
      <c r="AG68" s="2" t="s">
        <v>152</v>
      </c>
      <c r="AH68" s="11">
        <v>0.42849999666213989</v>
      </c>
      <c r="AI68" s="11">
        <v>0.14640000462532043</v>
      </c>
      <c r="AJ68" s="11">
        <v>0.15109999477863312</v>
      </c>
      <c r="AK68" s="11">
        <v>0.15049999952316284</v>
      </c>
      <c r="AL68" s="11">
        <v>0.15160000324249268</v>
      </c>
      <c r="AM68" s="11">
        <v>0.56870001554489136</v>
      </c>
      <c r="AN68" s="11">
        <v>0.13930000364780426</v>
      </c>
      <c r="AO68" s="11">
        <v>0.16809999942779541</v>
      </c>
      <c r="AP68" s="11">
        <v>0.12290000170469284</v>
      </c>
      <c r="AQ68" s="11">
        <v>0.27469998598098755</v>
      </c>
      <c r="AR68" s="11">
        <v>0.12970000505447388</v>
      </c>
      <c r="AS68" s="11">
        <v>5.9900000691413879E-2</v>
      </c>
      <c r="AT68" s="36"/>
      <c r="AU68" s="36"/>
      <c r="AW68" s="8"/>
      <c r="AX68" s="8"/>
      <c r="AY68" s="8"/>
      <c r="AZ68" s="8"/>
      <c r="BA68" s="7"/>
      <c r="BB68" s="7"/>
      <c r="BC68" s="7"/>
      <c r="BD68" s="7"/>
      <c r="BE68" s="7"/>
      <c r="BF68" s="7"/>
      <c r="BG68" s="7"/>
      <c r="BH68" s="7"/>
      <c r="BI68" s="7"/>
      <c r="BJ68" s="8"/>
      <c r="BK68" s="84"/>
      <c r="BL68" s="14" t="s">
        <v>109</v>
      </c>
      <c r="BM68" s="9">
        <f>((BM63-0.055)*1000*0.25)/((BM58-0.045)*10*0.01)</f>
        <v>1109.4719007512872</v>
      </c>
      <c r="BN68" s="9">
        <f>((BN63-0.055)*1000*0.25)/((BN58-0.045)*10*0.01)</f>
        <v>2768.9726890801412</v>
      </c>
      <c r="BR68" s="8"/>
      <c r="BS68" s="8"/>
      <c r="BT68" s="7"/>
      <c r="BU68" s="7"/>
      <c r="BV68" s="7"/>
      <c r="BW68" s="7"/>
      <c r="BX68" s="7"/>
      <c r="BY68" s="7"/>
      <c r="BZ68" s="7"/>
      <c r="CA68" s="7"/>
      <c r="CB68" s="7"/>
      <c r="CC68" s="8"/>
      <c r="CD68" s="8"/>
      <c r="CE68" s="8"/>
      <c r="CF68" s="7"/>
      <c r="CG68" s="7"/>
      <c r="CH68" s="8"/>
      <c r="CI68" s="8"/>
      <c r="CJ68" s="8"/>
    </row>
    <row r="69" spans="1:88">
      <c r="N69" s="24"/>
      <c r="O69" s="45"/>
      <c r="P69" s="26"/>
      <c r="Q69" s="26"/>
      <c r="R69" s="26"/>
      <c r="AG69" s="2" t="s">
        <v>151</v>
      </c>
      <c r="AH69" s="11">
        <v>0.5569000244140625</v>
      </c>
      <c r="AI69" s="11">
        <v>0.17990000545978546</v>
      </c>
      <c r="AJ69" s="11">
        <v>8.3300001919269562E-2</v>
      </c>
      <c r="AK69" s="11">
        <v>0.16089999675750732</v>
      </c>
      <c r="AL69" s="11">
        <v>0.1518000066280365</v>
      </c>
      <c r="AM69" s="11">
        <v>0.3142000138759613</v>
      </c>
      <c r="AN69" s="11">
        <v>0.18330000340938568</v>
      </c>
      <c r="AO69" s="11">
        <v>0.19159999489784241</v>
      </c>
      <c r="AP69" s="11">
        <v>0.12160000205039978</v>
      </c>
      <c r="AQ69" s="11">
        <v>0.23479999601840973</v>
      </c>
      <c r="AR69" s="11">
        <v>0.16030000150203705</v>
      </c>
      <c r="AS69" s="11">
        <v>5.9799998998641968E-2</v>
      </c>
      <c r="AT69" s="36"/>
      <c r="AU69" s="36"/>
      <c r="AW69" s="8"/>
      <c r="AX69" s="8"/>
      <c r="AY69" s="8"/>
      <c r="AZ69" s="8"/>
      <c r="BA69" s="7"/>
      <c r="BB69" s="7"/>
      <c r="BC69" s="7"/>
      <c r="BD69" s="7"/>
      <c r="BE69" s="7"/>
      <c r="BF69" s="7"/>
      <c r="BG69" s="7"/>
      <c r="BH69" s="7"/>
      <c r="BI69" s="7"/>
      <c r="BJ69" s="8"/>
      <c r="BK69" s="84"/>
      <c r="BL69" s="14" t="s">
        <v>110</v>
      </c>
      <c r="BM69" s="9">
        <f>((BM64-0.055)*1000*0.25)/((BM59-0.045)*10*0.01)</f>
        <v>1168.4619500636582</v>
      </c>
      <c r="BN69" s="9">
        <f>((BN64-0.055)*1000*0.25)/((BN59-0.045)*10*0.01)</f>
        <v>2548.7359858680738</v>
      </c>
      <c r="BR69" s="8"/>
      <c r="BS69" s="8"/>
      <c r="BT69" s="7"/>
      <c r="BU69" s="7"/>
      <c r="BV69" s="7"/>
      <c r="BW69" s="7"/>
      <c r="BX69" s="7"/>
      <c r="BY69" s="7"/>
      <c r="BZ69" s="7"/>
      <c r="CA69" s="7"/>
      <c r="CB69" s="7"/>
      <c r="CC69" s="8"/>
      <c r="CD69" s="8"/>
      <c r="CE69" s="8"/>
      <c r="CF69" s="7"/>
      <c r="CG69" s="7"/>
      <c r="CH69" s="8"/>
      <c r="CI69" s="8"/>
      <c r="CJ69" s="8"/>
    </row>
    <row r="70" spans="1:88">
      <c r="N70" s="24"/>
      <c r="O70" s="45"/>
      <c r="P70" s="26"/>
      <c r="Q70" s="26"/>
      <c r="R70" s="26"/>
      <c r="Y70" s="25"/>
      <c r="Z70" s="25"/>
      <c r="AA70" s="25"/>
      <c r="AB70" s="23"/>
      <c r="AC70" s="9"/>
      <c r="AD70" s="9"/>
      <c r="AG70" s="2" t="s">
        <v>153</v>
      </c>
      <c r="AH70" s="11">
        <v>0.5242999792098999</v>
      </c>
      <c r="AI70" s="11">
        <v>6.5800003707408905E-2</v>
      </c>
      <c r="AJ70" s="11">
        <v>6.1000000685453415E-2</v>
      </c>
      <c r="AK70" s="11">
        <v>0.15530000627040863</v>
      </c>
      <c r="AL70" s="11">
        <v>0.13130000233650208</v>
      </c>
      <c r="AM70" s="11">
        <v>0.21439999341964722</v>
      </c>
      <c r="AN70" s="11">
        <v>0.14169999957084656</v>
      </c>
      <c r="AO70" s="11">
        <v>0.14350000023841858</v>
      </c>
      <c r="AP70" s="11">
        <v>0.11429999768733978</v>
      </c>
      <c r="AQ70" s="11">
        <v>0.25609999895095825</v>
      </c>
      <c r="AR70" s="11">
        <v>0.14779999852180481</v>
      </c>
      <c r="AS70" s="11">
        <v>6.1400000005960464E-2</v>
      </c>
      <c r="AT70" s="36"/>
      <c r="AU70" s="36"/>
      <c r="AW70" s="8"/>
      <c r="AX70" s="8"/>
      <c r="AY70" s="8"/>
      <c r="AZ70" s="8"/>
      <c r="BA70" s="7"/>
      <c r="BB70" s="7"/>
      <c r="BC70" s="7"/>
      <c r="BD70" s="7"/>
      <c r="BE70" s="7"/>
      <c r="BF70" s="7"/>
      <c r="BG70" s="7"/>
      <c r="BH70" s="7"/>
      <c r="BI70" s="7"/>
      <c r="BJ70" s="8"/>
      <c r="BR70" s="8"/>
      <c r="BS70" s="8"/>
      <c r="BT70" s="7"/>
      <c r="BU70" s="7"/>
      <c r="BV70" s="7"/>
      <c r="BW70" s="7"/>
      <c r="BX70" s="7"/>
      <c r="BY70" s="7"/>
      <c r="BZ70" s="7"/>
      <c r="CA70" s="7"/>
      <c r="CB70" s="7"/>
      <c r="CC70" s="8"/>
      <c r="CD70" s="8"/>
      <c r="CE70" s="8"/>
      <c r="CF70" s="8"/>
      <c r="CG70" s="8"/>
      <c r="CH70" s="8"/>
      <c r="CI70" s="8"/>
      <c r="CJ70" s="8"/>
    </row>
    <row r="71" spans="1:88">
      <c r="N71" s="21"/>
      <c r="O71" s="21"/>
      <c r="P71" s="22"/>
      <c r="Q71" s="22"/>
      <c r="R71" s="22"/>
      <c r="AG71" s="2" t="s">
        <v>154</v>
      </c>
      <c r="AH71" s="11">
        <v>0.49529999494552612</v>
      </c>
      <c r="AI71" s="11">
        <v>0.10930000245571136</v>
      </c>
      <c r="AJ71" s="11">
        <v>0.14599999785423279</v>
      </c>
      <c r="AK71" s="11">
        <v>0.14970000088214874</v>
      </c>
      <c r="AL71" s="11">
        <v>0.1307000070810318</v>
      </c>
      <c r="AM71" s="11">
        <v>0.45070001482963562</v>
      </c>
      <c r="AN71" s="11">
        <v>0.14380000531673431</v>
      </c>
      <c r="AO71" s="11">
        <v>0.14319999516010284</v>
      </c>
      <c r="AP71" s="11">
        <v>8.0399997532367706E-2</v>
      </c>
      <c r="AQ71" s="11">
        <v>0.24079999327659607</v>
      </c>
      <c r="AR71" s="11">
        <v>0.11299999803304672</v>
      </c>
      <c r="AS71" s="11">
        <v>6.0300000011920929E-2</v>
      </c>
      <c r="AT71" s="3" t="s">
        <v>84</v>
      </c>
      <c r="AU71" s="8"/>
      <c r="AW71" s="8"/>
      <c r="AX71" s="8"/>
      <c r="AY71" s="8"/>
      <c r="AZ71" s="8"/>
      <c r="BA71" s="7"/>
      <c r="BB71" s="7"/>
      <c r="BC71" s="7"/>
      <c r="BD71" s="7"/>
      <c r="BE71" s="7"/>
      <c r="BF71" s="7"/>
      <c r="BG71" s="7"/>
      <c r="BH71" s="7"/>
      <c r="BI71" s="7"/>
      <c r="BJ71" s="8"/>
      <c r="BK71" s="8"/>
      <c r="BL71" s="8"/>
      <c r="BQ71" s="8"/>
      <c r="BR71" s="8"/>
      <c r="BS71" s="8"/>
      <c r="BT71" s="7"/>
      <c r="BU71" s="7"/>
      <c r="BV71" s="7"/>
      <c r="BW71" s="7"/>
      <c r="BX71" s="7"/>
      <c r="BY71" s="7"/>
      <c r="BZ71" s="7"/>
      <c r="CA71" s="7"/>
      <c r="CB71" s="7"/>
      <c r="CC71" s="8"/>
      <c r="CD71" s="8"/>
      <c r="CE71" s="8"/>
      <c r="CF71" s="8"/>
      <c r="CG71" s="8"/>
      <c r="CH71" s="8"/>
      <c r="CI71" s="8"/>
      <c r="CJ71" s="8"/>
    </row>
    <row r="72" spans="1:88">
      <c r="N72" s="21"/>
      <c r="O72" s="21"/>
      <c r="P72" s="22"/>
      <c r="Q72" s="22"/>
      <c r="R72" s="22"/>
      <c r="Y72" s="23"/>
      <c r="Z72" s="23"/>
      <c r="AA72" s="23"/>
      <c r="AB72" s="23"/>
      <c r="AC72" s="9"/>
      <c r="AD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19"/>
      <c r="AR72" s="19"/>
      <c r="AS72" s="72" t="s">
        <v>29</v>
      </c>
      <c r="AT72" s="11">
        <f>AVERAGE(AS64:AS71)</f>
        <v>5.9499999973922968E-2</v>
      </c>
      <c r="AU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M72" s="33" t="s">
        <v>31</v>
      </c>
      <c r="BN72" s="33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</row>
    <row r="73" spans="1:88"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1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20"/>
      <c r="AR73" s="20"/>
      <c r="AS73" s="8"/>
      <c r="AT73" s="8"/>
      <c r="AU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4" t="s">
        <v>12</v>
      </c>
      <c r="BM73" s="83">
        <v>0</v>
      </c>
      <c r="BN73" s="83" t="s">
        <v>27</v>
      </c>
      <c r="BO73" s="3" t="s">
        <v>29</v>
      </c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</row>
    <row r="74" spans="1:88">
      <c r="N74" s="24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21"/>
      <c r="AF74" s="49" t="s">
        <v>56</v>
      </c>
      <c r="AG74" s="2" t="s">
        <v>2</v>
      </c>
      <c r="AH74" s="2">
        <v>1</v>
      </c>
      <c r="AI74" s="2">
        <v>2</v>
      </c>
      <c r="AJ74" s="2">
        <v>3</v>
      </c>
      <c r="AK74" s="2">
        <v>4</v>
      </c>
      <c r="AL74" s="2">
        <v>5</v>
      </c>
      <c r="AM74" s="2">
        <v>6</v>
      </c>
      <c r="AN74" s="2">
        <v>7</v>
      </c>
      <c r="AO74" s="2">
        <v>8</v>
      </c>
      <c r="AP74" s="2">
        <v>9</v>
      </c>
      <c r="AQ74" s="2">
        <v>10</v>
      </c>
      <c r="AR74" s="2">
        <v>11</v>
      </c>
      <c r="AS74" s="8"/>
      <c r="AT74" s="8"/>
      <c r="AU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4" t="s">
        <v>32</v>
      </c>
      <c r="BL74" s="14" t="s">
        <v>109</v>
      </c>
      <c r="BM74" s="12">
        <v>0.38249999284744263</v>
      </c>
      <c r="BN74" s="12">
        <v>0.37079998850822449</v>
      </c>
      <c r="BO74" s="10">
        <v>4.5499999076128006E-2</v>
      </c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</row>
    <row r="75" spans="1:88">
      <c r="N75" s="24"/>
      <c r="O75" s="4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1"/>
      <c r="AF75" s="49" t="s">
        <v>85</v>
      </c>
      <c r="AG75" s="2" t="s">
        <v>147</v>
      </c>
      <c r="AH75" s="9">
        <f>((AH64-0.059)*1000*0.25)/((AH32-0.044)*0.0025*10)</f>
        <v>4100.0429793782923</v>
      </c>
      <c r="AI75" s="9">
        <f t="shared" ref="AI75:AR75" si="36">((AI64-0.059)*1000*0.25)/((AI32-0.044)*0.0025*10)</f>
        <v>902.71967474885571</v>
      </c>
      <c r="AJ75" s="9">
        <f t="shared" si="36"/>
        <v>917.5704994555764</v>
      </c>
      <c r="AK75" s="9">
        <f t="shared" si="36"/>
        <v>968.57513656158892</v>
      </c>
      <c r="AL75" s="9">
        <f t="shared" si="36"/>
        <v>811.3848520355856</v>
      </c>
      <c r="AM75" s="9">
        <f t="shared" si="36"/>
        <v>5836.1817858222748</v>
      </c>
      <c r="AN75" s="9">
        <f t="shared" si="36"/>
        <v>940.53402535694056</v>
      </c>
      <c r="AO75" s="9">
        <f t="shared" si="36"/>
        <v>1616.2825198194262</v>
      </c>
      <c r="AP75" s="9">
        <f t="shared" si="36"/>
        <v>1116.7858681247865</v>
      </c>
      <c r="AQ75" s="9">
        <f t="shared" si="36"/>
        <v>2811.597800606392</v>
      </c>
      <c r="AR75" s="9">
        <f t="shared" si="36"/>
        <v>1028.7769984152546</v>
      </c>
      <c r="AS75" s="8"/>
      <c r="AT75" s="8"/>
      <c r="AU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4"/>
      <c r="BL75" s="14" t="s">
        <v>110</v>
      </c>
      <c r="BM75" s="12">
        <v>0.38289999961853027</v>
      </c>
      <c r="BN75" s="12">
        <v>0.36829999089241028</v>
      </c>
      <c r="BO75" s="10">
        <v>4.479999840259552E-2</v>
      </c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</row>
    <row r="76" spans="1:88">
      <c r="N76" s="8"/>
      <c r="O76" s="8"/>
      <c r="P76" s="8"/>
      <c r="Q76" s="8"/>
      <c r="R76" s="8"/>
      <c r="S76" s="8"/>
      <c r="T76" s="25"/>
      <c r="U76" s="25"/>
      <c r="V76" s="25"/>
      <c r="W76" s="25"/>
      <c r="X76" s="25"/>
      <c r="Y76" s="25"/>
      <c r="Z76" s="25"/>
      <c r="AA76" s="25"/>
      <c r="AB76" s="21"/>
      <c r="AF76" s="49" t="s">
        <v>146</v>
      </c>
      <c r="AG76" s="2" t="s">
        <v>148</v>
      </c>
      <c r="AH76" s="9">
        <f t="shared" ref="AH76:AR76" si="37">((AH65-0.059)*1000*0.25)/((AH33-0.044)*0.0025*10)</f>
        <v>6574.6828008162211</v>
      </c>
      <c r="AI76" s="9">
        <f t="shared" si="37"/>
        <v>1172.5955649636064</v>
      </c>
      <c r="AJ76" s="9">
        <f t="shared" si="37"/>
        <v>1062.7656028925217</v>
      </c>
      <c r="AK76" s="9">
        <f t="shared" si="37"/>
        <v>1180.5897443852084</v>
      </c>
      <c r="AL76" s="9">
        <f t="shared" si="37"/>
        <v>1076.0438072143895</v>
      </c>
      <c r="AM76" s="9">
        <f t="shared" si="37"/>
        <v>3813.8410015251393</v>
      </c>
      <c r="AN76" s="9">
        <f t="shared" si="37"/>
        <v>1664.2388566541902</v>
      </c>
      <c r="AO76" s="9">
        <f t="shared" si="37"/>
        <v>1745.045854630529</v>
      </c>
      <c r="AP76" s="9">
        <f t="shared" si="37"/>
        <v>952.20720821639827</v>
      </c>
      <c r="AQ76" s="9">
        <f t="shared" si="37"/>
        <v>2220.1054802058843</v>
      </c>
      <c r="AR76" s="9">
        <f t="shared" si="37"/>
        <v>1268.1744361058331</v>
      </c>
      <c r="AS76" s="8"/>
      <c r="AT76" s="8"/>
      <c r="AU76" s="8"/>
      <c r="AW76" s="8"/>
      <c r="AX76" s="8"/>
      <c r="AY76" s="8"/>
      <c r="AZ76" s="8"/>
      <c r="BA76" s="7"/>
      <c r="BB76" s="7"/>
      <c r="BC76" s="7"/>
      <c r="BD76" s="7"/>
      <c r="BE76" s="7"/>
      <c r="BF76" s="7"/>
      <c r="BG76" s="7"/>
      <c r="BH76" s="7"/>
      <c r="BI76" s="7"/>
      <c r="BJ76" s="8"/>
      <c r="BQ76" s="8"/>
      <c r="BR76" s="8"/>
      <c r="BS76" s="8"/>
      <c r="BT76" s="7"/>
      <c r="BU76" s="7"/>
      <c r="BV76" s="7"/>
      <c r="BW76" s="7"/>
      <c r="BX76" s="7"/>
      <c r="BY76" s="7"/>
      <c r="BZ76" s="7"/>
      <c r="CA76" s="7"/>
      <c r="CB76" s="7"/>
      <c r="CC76" s="8"/>
      <c r="CD76" s="8"/>
      <c r="CE76" s="8"/>
      <c r="CF76" s="8"/>
      <c r="CG76" s="8"/>
      <c r="CH76" s="8"/>
      <c r="CI76" s="8"/>
      <c r="CJ76" s="8"/>
    </row>
    <row r="77" spans="1:88">
      <c r="N77" s="8"/>
      <c r="O77" s="8"/>
      <c r="P77" s="8"/>
      <c r="Q77" s="8"/>
      <c r="R77" s="8"/>
      <c r="S77" s="8"/>
      <c r="T77" s="25"/>
      <c r="U77" s="25"/>
      <c r="V77" s="25"/>
      <c r="W77" s="25"/>
      <c r="X77" s="25"/>
      <c r="Y77" s="25"/>
      <c r="Z77" s="25"/>
      <c r="AA77" s="25"/>
      <c r="AB77" s="21"/>
      <c r="AF77" s="49"/>
      <c r="AG77" s="2" t="s">
        <v>149</v>
      </c>
      <c r="AH77" s="9">
        <f t="shared" ref="AH77:AR77" si="38">((AH66-0.059)*1000*0.25)/((AH34-0.044)*0.0025*10)</f>
        <v>4874.9465187202313</v>
      </c>
      <c r="AI77" s="9">
        <f t="shared" si="38"/>
        <v>1020.9846633246456</v>
      </c>
      <c r="AJ77" s="9">
        <f t="shared" si="38"/>
        <v>1033.2515757460039</v>
      </c>
      <c r="AK77" s="9">
        <f t="shared" si="38"/>
        <v>1004.0797206725558</v>
      </c>
      <c r="AL77" s="9">
        <f t="shared" si="38"/>
        <v>938.57053615728421</v>
      </c>
      <c r="AM77" s="9">
        <f t="shared" si="38"/>
        <v>5924.050824028277</v>
      </c>
      <c r="AN77" s="9">
        <f t="shared" si="38"/>
        <v>1025.3795559576447</v>
      </c>
      <c r="AO77" s="9">
        <f t="shared" si="38"/>
        <v>869.40204540545301</v>
      </c>
      <c r="AP77" s="9">
        <f t="shared" si="38"/>
        <v>884.76688986667352</v>
      </c>
      <c r="AQ77" s="9">
        <f t="shared" si="38"/>
        <v>3045.2728674132081</v>
      </c>
      <c r="AR77" s="9">
        <f t="shared" si="38"/>
        <v>859.45953042286123</v>
      </c>
      <c r="AS77" s="8"/>
      <c r="AT77" s="8"/>
      <c r="AU77" s="8"/>
      <c r="AW77" s="8"/>
      <c r="AX77" s="8"/>
      <c r="AY77" s="8"/>
      <c r="AZ77" s="8"/>
      <c r="BA77" s="7"/>
      <c r="BB77" s="7"/>
      <c r="BC77" s="7"/>
      <c r="BD77" s="7"/>
      <c r="BE77" s="7"/>
      <c r="BF77" s="7"/>
      <c r="BG77" s="7"/>
      <c r="BH77" s="7"/>
      <c r="BI77" s="7"/>
      <c r="BJ77" s="8"/>
      <c r="BM77" s="33" t="s">
        <v>31</v>
      </c>
      <c r="BN77" s="33"/>
      <c r="BQ77" s="8"/>
      <c r="BR77" s="8"/>
      <c r="BS77" s="8"/>
      <c r="BT77" s="7"/>
      <c r="BU77" s="7"/>
      <c r="BV77" s="7"/>
      <c r="BW77" s="7"/>
      <c r="BX77" s="7"/>
      <c r="BY77" s="7"/>
      <c r="BZ77" s="7"/>
      <c r="CA77" s="7"/>
      <c r="CB77" s="7"/>
      <c r="CC77" s="8"/>
      <c r="CD77" s="8"/>
      <c r="CE77" s="8"/>
      <c r="CF77" s="8"/>
      <c r="CG77" s="8"/>
      <c r="CH77" s="8"/>
      <c r="CI77" s="8"/>
      <c r="CJ77" s="8"/>
    </row>
    <row r="78" spans="1:88">
      <c r="N78" s="8"/>
      <c r="O78" s="8"/>
      <c r="P78" s="8"/>
      <c r="Q78" s="8"/>
      <c r="R78" s="8"/>
      <c r="S78" s="8"/>
      <c r="T78" s="25"/>
      <c r="U78" s="25"/>
      <c r="V78" s="25"/>
      <c r="W78" s="25"/>
      <c r="X78" s="25"/>
      <c r="Y78" s="25"/>
      <c r="Z78" s="25"/>
      <c r="AA78" s="25"/>
      <c r="AB78" s="21"/>
      <c r="AF78" s="49"/>
      <c r="AG78" s="2" t="s">
        <v>150</v>
      </c>
      <c r="AH78" s="9">
        <f t="shared" ref="AH78:AR78" si="39">((AH67-0.059)*1000*0.25)/((AH35-0.044)*0.0025*10)</f>
        <v>4607.8033815522867</v>
      </c>
      <c r="AI78" s="9">
        <f t="shared" si="39"/>
        <v>924.73116069050025</v>
      </c>
      <c r="AJ78" s="9">
        <f t="shared" si="39"/>
        <v>983.19334102993594</v>
      </c>
      <c r="AK78" s="9">
        <f t="shared" si="39"/>
        <v>1014.6017666345236</v>
      </c>
      <c r="AL78" s="9">
        <f t="shared" si="39"/>
        <v>860.32387291309055</v>
      </c>
      <c r="AM78" s="9">
        <f t="shared" si="39"/>
        <v>4972.5889985978029</v>
      </c>
      <c r="AN78" s="9">
        <f t="shared" si="39"/>
        <v>932.90236206862062</v>
      </c>
      <c r="AO78" s="9">
        <f t="shared" si="39"/>
        <v>1175.2772012758414</v>
      </c>
      <c r="AP78" s="9">
        <f t="shared" si="39"/>
        <v>1270.4402712542858</v>
      </c>
      <c r="AQ78" s="9">
        <f t="shared" si="39"/>
        <v>2606.6024374385051</v>
      </c>
      <c r="AR78" s="9">
        <f t="shared" si="39"/>
        <v>661.60253411366671</v>
      </c>
      <c r="AS78" s="8"/>
      <c r="AT78" s="8"/>
      <c r="AU78" s="8"/>
      <c r="AW78" s="8"/>
      <c r="AX78" s="8"/>
      <c r="AY78" s="8"/>
      <c r="AZ78" s="8"/>
      <c r="BA78" s="7"/>
      <c r="BB78" s="7"/>
      <c r="BC78" s="7"/>
      <c r="BD78" s="7"/>
      <c r="BE78" s="7"/>
      <c r="BF78" s="7"/>
      <c r="BG78" s="7"/>
      <c r="BH78" s="7"/>
      <c r="BI78" s="7"/>
      <c r="BJ78" s="8"/>
      <c r="BK78" s="84" t="s">
        <v>15</v>
      </c>
      <c r="BM78" s="83">
        <v>0</v>
      </c>
      <c r="BN78" s="83" t="s">
        <v>27</v>
      </c>
      <c r="BO78" s="3" t="s">
        <v>29</v>
      </c>
      <c r="BQ78" s="8"/>
      <c r="BR78" s="8"/>
      <c r="BS78" s="8"/>
      <c r="BT78" s="8"/>
      <c r="BU78" s="8"/>
      <c r="BV78" s="8"/>
      <c r="BW78" s="8"/>
      <c r="BX78" s="8"/>
      <c r="BY78" s="8"/>
      <c r="BZ78" s="8"/>
      <c r="CC78" s="8"/>
      <c r="CD78" s="8"/>
      <c r="CE78" s="8"/>
      <c r="CF78" s="8"/>
      <c r="CG78" s="8"/>
      <c r="CH78" s="8"/>
      <c r="CI78" s="8"/>
      <c r="CJ78" s="8"/>
    </row>
    <row r="79" spans="1:88">
      <c r="N79" s="8"/>
      <c r="O79" s="8"/>
      <c r="P79" s="8"/>
      <c r="Q79" s="8"/>
      <c r="R79" s="8"/>
      <c r="S79" s="8"/>
      <c r="T79" s="25"/>
      <c r="U79" s="25"/>
      <c r="V79" s="25"/>
      <c r="W79" s="25"/>
      <c r="X79" s="25"/>
      <c r="Y79" s="25"/>
      <c r="Z79" s="25"/>
      <c r="AA79" s="25"/>
      <c r="AB79" s="21"/>
      <c r="AF79" s="49"/>
      <c r="AG79" s="2" t="s">
        <v>152</v>
      </c>
      <c r="AH79" s="30">
        <f>((AH68-0.059)*1000*0.25)/((AH32-0.044)*0.0025*10)</f>
        <v>3992.0050555741514</v>
      </c>
      <c r="AI79" s="30">
        <f t="shared" ref="AI79:AR79" si="40">((AI68-0.059)*1000*0.25)/((AI32-0.044)*0.0025*10)</f>
        <v>914.22598980460714</v>
      </c>
      <c r="AJ79" s="30">
        <f t="shared" si="40"/>
        <v>998.91532245615372</v>
      </c>
      <c r="AK79" s="30">
        <f t="shared" si="40"/>
        <v>984.71800733049054</v>
      </c>
      <c r="AL79" s="30">
        <f t="shared" si="40"/>
        <v>983.43249540890281</v>
      </c>
      <c r="AM79" s="30">
        <f t="shared" si="40"/>
        <v>6221.9239505195383</v>
      </c>
      <c r="AN79" s="30">
        <f t="shared" si="40"/>
        <v>974.51464177647438</v>
      </c>
      <c r="AO79" s="30">
        <f t="shared" si="40"/>
        <v>1632.7447129114375</v>
      </c>
      <c r="AP79" s="30">
        <f t="shared" si="40"/>
        <v>1087.8447886854858</v>
      </c>
      <c r="AQ79" s="30">
        <f t="shared" si="40"/>
        <v>2829.9656023124494</v>
      </c>
      <c r="AR79" s="30">
        <f t="shared" si="40"/>
        <v>1017.2662269732848</v>
      </c>
      <c r="AS79" s="8"/>
      <c r="AT79" s="8"/>
      <c r="AU79" s="8"/>
      <c r="AW79" s="8"/>
      <c r="AX79" s="8"/>
      <c r="AY79" s="8"/>
      <c r="AZ79" s="8"/>
      <c r="BA79" s="7"/>
      <c r="BB79" s="7"/>
      <c r="BC79" s="7"/>
      <c r="BD79" s="7"/>
      <c r="BE79" s="7"/>
      <c r="BF79" s="7"/>
      <c r="BG79" s="7"/>
      <c r="BH79" s="7"/>
      <c r="BI79" s="7"/>
      <c r="BJ79" s="8"/>
      <c r="BK79" s="84" t="s">
        <v>33</v>
      </c>
      <c r="BL79" s="14" t="s">
        <v>109</v>
      </c>
      <c r="BM79" s="12">
        <v>0.18610000610351562</v>
      </c>
      <c r="BN79" s="20">
        <v>0.36500000953674316</v>
      </c>
      <c r="BO79" s="11">
        <v>5.4600000381469727E-2</v>
      </c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</row>
    <row r="80" spans="1:88">
      <c r="N80" s="8"/>
      <c r="O80" s="8"/>
      <c r="P80" s="8"/>
      <c r="Q80" s="8"/>
      <c r="R80" s="8"/>
      <c r="S80" s="8"/>
      <c r="T80" s="25"/>
      <c r="U80" s="25"/>
      <c r="V80" s="25"/>
      <c r="W80" s="25"/>
      <c r="X80" s="25"/>
      <c r="Y80" s="25"/>
      <c r="Z80" s="25"/>
      <c r="AA80" s="25"/>
      <c r="AB80" s="21"/>
      <c r="AF80" s="49"/>
      <c r="AG80" s="2" t="s">
        <v>151</v>
      </c>
      <c r="AH80" s="30">
        <f t="shared" ref="AH80:AR80" si="41">((AH69-0.059)*1000*0.25)/((AH33-0.044)*0.0025*10)</f>
        <v>5846.6417590779447</v>
      </c>
      <c r="AI80" s="30">
        <f t="shared" si="41"/>
        <v>1327.4045253464608</v>
      </c>
      <c r="AJ80" s="30">
        <f t="shared" si="41"/>
        <v>303.82597733416065</v>
      </c>
      <c r="AK80" s="30">
        <f t="shared" si="41"/>
        <v>1251.8427420749433</v>
      </c>
      <c r="AL80" s="30">
        <f t="shared" si="41"/>
        <v>1153.0815882350985</v>
      </c>
      <c r="AM80" s="30">
        <f t="shared" si="41"/>
        <v>3856.1501222354195</v>
      </c>
      <c r="AN80" s="30">
        <f t="shared" si="41"/>
        <v>1508.8614203968821</v>
      </c>
      <c r="AO80" s="30">
        <f t="shared" si="41"/>
        <v>1960.9582145477057</v>
      </c>
      <c r="AP80" s="30">
        <f t="shared" si="41"/>
        <v>1141.9190841985958</v>
      </c>
      <c r="AQ80" s="30">
        <f t="shared" si="41"/>
        <v>2576.2015159533307</v>
      </c>
      <c r="AR80" s="30">
        <f t="shared" si="41"/>
        <v>1363.7587215185347</v>
      </c>
      <c r="AS80" s="8"/>
      <c r="AT80" s="8"/>
      <c r="AU80" s="8"/>
      <c r="AW80" s="8"/>
      <c r="AX80" s="8"/>
      <c r="AY80" s="8"/>
      <c r="AZ80" s="8"/>
      <c r="BA80" s="7"/>
      <c r="BB80" s="7"/>
      <c r="BC80" s="7"/>
      <c r="BD80" s="7"/>
      <c r="BE80" s="7"/>
      <c r="BF80" s="7"/>
      <c r="BG80" s="7"/>
      <c r="BH80" s="7"/>
      <c r="BI80" s="7"/>
      <c r="BJ80" s="8"/>
      <c r="BK80" s="84"/>
      <c r="BL80" s="14" t="s">
        <v>110</v>
      </c>
      <c r="BM80" s="12">
        <v>0.18649999797344208</v>
      </c>
      <c r="BN80" s="20">
        <v>0.35859999060630798</v>
      </c>
      <c r="BO80" s="11">
        <v>5.4999999701976776E-2</v>
      </c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</row>
    <row r="81" spans="1:88">
      <c r="N81" s="8"/>
      <c r="O81" s="8"/>
      <c r="P81" s="8"/>
      <c r="Q81" s="8"/>
      <c r="R81" s="8"/>
      <c r="S81" s="8"/>
      <c r="T81" s="25"/>
      <c r="U81" s="25"/>
      <c r="V81" s="25"/>
      <c r="W81" s="25"/>
      <c r="X81" s="25"/>
      <c r="Y81" s="25"/>
      <c r="Z81" s="25"/>
      <c r="AA81" s="25"/>
      <c r="AB81" s="21"/>
      <c r="AF81" s="49"/>
      <c r="AG81" s="2" t="s">
        <v>153</v>
      </c>
      <c r="AH81" s="30">
        <f t="shared" ref="AH81:AR81" si="42">((AH70-0.059)*1000*0.25)/((AH34-0.044)*0.0025*10)</f>
        <v>4973.2788915302908</v>
      </c>
      <c r="AI81" s="30">
        <f t="shared" si="42"/>
        <v>68.603750087948157</v>
      </c>
      <c r="AJ81" s="30">
        <f t="shared" si="42"/>
        <v>22.316455587223416</v>
      </c>
      <c r="AK81" s="30">
        <f t="shared" si="42"/>
        <v>1091.3418589701946</v>
      </c>
      <c r="AL81" s="30">
        <f t="shared" si="42"/>
        <v>825.53098536777566</v>
      </c>
      <c r="AM81" s="30">
        <f t="shared" si="42"/>
        <v>1967.0885456710489</v>
      </c>
      <c r="AN81" s="30">
        <f t="shared" si="42"/>
        <v>937.00432246789012</v>
      </c>
      <c r="AO81" s="30">
        <f t="shared" si="42"/>
        <v>1057.0427830513718</v>
      </c>
      <c r="AP81" s="30">
        <f t="shared" si="42"/>
        <v>907.74787171743253</v>
      </c>
      <c r="AQ81" s="30">
        <f t="shared" si="42"/>
        <v>2624.500593486689</v>
      </c>
      <c r="AR81" s="30">
        <f t="shared" si="42"/>
        <v>960.00000282493795</v>
      </c>
      <c r="AS81" s="8"/>
      <c r="AT81" s="8"/>
      <c r="AU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</row>
    <row r="82" spans="1:88">
      <c r="A82" s="19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25"/>
      <c r="U82" s="25"/>
      <c r="V82" s="25"/>
      <c r="W82" s="25"/>
      <c r="X82" s="25"/>
      <c r="Y82" s="25"/>
      <c r="Z82" s="25"/>
      <c r="AA82" s="25"/>
      <c r="AB82" s="21"/>
      <c r="AF82" s="49"/>
      <c r="AG82" s="2" t="s">
        <v>154</v>
      </c>
      <c r="AH82" s="30">
        <f t="shared" ref="AH82:AR82" si="43">((AH71-0.059)*1000*0.25)/((AH35-0.044)*0.0025*10)</f>
        <v>4387.5701052123395</v>
      </c>
      <c r="AI82" s="30">
        <f t="shared" si="43"/>
        <v>540.86025477034673</v>
      </c>
      <c r="AJ82" s="30">
        <f t="shared" si="43"/>
        <v>913.86553146043445</v>
      </c>
      <c r="AK82" s="30">
        <f t="shared" si="43"/>
        <v>973.80291717166483</v>
      </c>
      <c r="AL82" s="30">
        <f t="shared" si="43"/>
        <v>806.34285810406959</v>
      </c>
      <c r="AM82" s="30">
        <f t="shared" si="43"/>
        <v>4880.3889451519972</v>
      </c>
      <c r="AN82" s="30">
        <f t="shared" si="43"/>
        <v>945.16276886028425</v>
      </c>
      <c r="AO82" s="30">
        <f t="shared" si="43"/>
        <v>1138.7610935602311</v>
      </c>
      <c r="AP82" s="30">
        <f t="shared" si="43"/>
        <v>1345.9118439339095</v>
      </c>
      <c r="AQ82" s="30">
        <f t="shared" si="43"/>
        <v>2500.6875702965021</v>
      </c>
      <c r="AR82" s="30">
        <f t="shared" si="43"/>
        <v>661.60253411366671</v>
      </c>
      <c r="AS82" s="8"/>
      <c r="AT82" s="8"/>
      <c r="AU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M82" s="33" t="s">
        <v>31</v>
      </c>
      <c r="BN82" s="33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</row>
    <row r="83" spans="1:88">
      <c r="A83" s="19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24"/>
      <c r="U83" s="24"/>
      <c r="V83" s="24"/>
      <c r="W83" s="24"/>
      <c r="X83" s="24"/>
      <c r="Y83" s="24"/>
      <c r="Z83" s="24"/>
      <c r="AA83" s="24"/>
      <c r="AB83" s="21"/>
      <c r="AF83" s="8"/>
      <c r="AG83" s="9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8"/>
      <c r="AT83" s="8"/>
      <c r="AU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4" t="s">
        <v>56</v>
      </c>
      <c r="BM83" s="83">
        <v>0</v>
      </c>
      <c r="BN83" s="83" t="s">
        <v>27</v>
      </c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</row>
    <row r="84" spans="1:88">
      <c r="A84" s="19"/>
      <c r="B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24"/>
      <c r="U84" s="24"/>
      <c r="V84" s="24"/>
      <c r="W84" s="24"/>
      <c r="X84" s="24"/>
      <c r="Y84" s="24"/>
      <c r="Z84" s="24"/>
      <c r="AA84" s="24"/>
      <c r="AB84" s="21"/>
      <c r="AF84" s="8"/>
      <c r="AG84" s="74"/>
      <c r="AH84" s="70" t="s">
        <v>60</v>
      </c>
      <c r="AI84" s="70" t="s">
        <v>61</v>
      </c>
      <c r="AJ84" s="70" t="s">
        <v>63</v>
      </c>
      <c r="AK84" s="70" t="s">
        <v>62</v>
      </c>
      <c r="AL84" s="70" t="s">
        <v>64</v>
      </c>
      <c r="AM84" s="70" t="s">
        <v>0</v>
      </c>
      <c r="AN84" s="70" t="s">
        <v>65</v>
      </c>
      <c r="AO84" s="70" t="s">
        <v>66</v>
      </c>
      <c r="AP84" s="70" t="s">
        <v>67</v>
      </c>
      <c r="AQ84" s="70" t="s">
        <v>68</v>
      </c>
      <c r="AR84" s="70" t="s">
        <v>70</v>
      </c>
      <c r="AS84" s="3"/>
      <c r="AT84" s="8"/>
      <c r="AU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4"/>
      <c r="BL84" s="14" t="s">
        <v>109</v>
      </c>
      <c r="BM84" s="9">
        <f>((BM79-0.055)*1000*0.25)/((BM74-0.045)*9*0.01)</f>
        <v>1079.0124187809627</v>
      </c>
      <c r="BN84" s="9">
        <f>((BN79-0.055)*1000*0.25)/((BN74-0.045)*9*0.01)</f>
        <v>2643.0668139214081</v>
      </c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</row>
    <row r="85" spans="1:88">
      <c r="A85" s="8"/>
      <c r="B85" s="8"/>
      <c r="H85" s="8"/>
      <c r="I85" s="8"/>
      <c r="J85" s="8"/>
      <c r="K85" s="8"/>
      <c r="L85" s="8"/>
      <c r="M85" s="8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1"/>
      <c r="AF85" s="8"/>
      <c r="AG85" s="2" t="s">
        <v>147</v>
      </c>
      <c r="AH85" s="143">
        <v>4100.0429793782923</v>
      </c>
      <c r="AI85" s="143">
        <v>902.71967474885571</v>
      </c>
      <c r="AJ85" s="143">
        <v>917.5704994555764</v>
      </c>
      <c r="AK85" s="143">
        <v>968.57513656158892</v>
      </c>
      <c r="AL85" s="143">
        <v>811.3848520355856</v>
      </c>
      <c r="AM85" s="143">
        <v>5836.1817858222748</v>
      </c>
      <c r="AN85" s="143">
        <v>940.53402535694056</v>
      </c>
      <c r="AO85" s="143">
        <v>1616.2825198194262</v>
      </c>
      <c r="AP85" s="143">
        <v>1116.7858681247865</v>
      </c>
      <c r="AQ85" s="143">
        <v>2811.597800606392</v>
      </c>
      <c r="AR85" s="143">
        <v>1028.7769984152546</v>
      </c>
      <c r="AS85" s="8"/>
      <c r="AT85" s="8"/>
      <c r="AU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4"/>
      <c r="BL85" s="14" t="s">
        <v>110</v>
      </c>
      <c r="BM85" s="9">
        <f>((BM80-0.055)*1000*0.25)/((BM75-0.045)*9*0.01)</f>
        <v>1081.0232984931276</v>
      </c>
      <c r="BN85" s="9">
        <f>((BN80-0.055)*1000*0.25)/((BN75-0.045)*9*0.01)</f>
        <v>2608.5163346645249</v>
      </c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</row>
    <row r="86" spans="1:88">
      <c r="N86" s="24"/>
      <c r="O86" s="24"/>
      <c r="P86" s="56"/>
      <c r="Q86" s="55"/>
      <c r="R86" s="55"/>
      <c r="S86" s="55"/>
      <c r="T86" s="55"/>
      <c r="U86" s="55"/>
      <c r="V86" s="56"/>
      <c r="W86" s="55"/>
      <c r="X86" s="56"/>
      <c r="Y86" s="55"/>
      <c r="Z86" s="56"/>
      <c r="AA86" s="55"/>
      <c r="AB86" s="21"/>
      <c r="AF86" s="8"/>
      <c r="AG86" s="2" t="s">
        <v>148</v>
      </c>
      <c r="AH86" s="143">
        <v>6574.6828008162211</v>
      </c>
      <c r="AI86" s="143">
        <v>1172.5955649636064</v>
      </c>
      <c r="AJ86" s="143">
        <v>1062.7656028925217</v>
      </c>
      <c r="AK86" s="143">
        <v>1180.5897443852084</v>
      </c>
      <c r="AL86" s="143">
        <v>1076.0438072143895</v>
      </c>
      <c r="AM86" s="143">
        <v>3813.8410015251393</v>
      </c>
      <c r="AN86" s="143">
        <v>1664.2388566541902</v>
      </c>
      <c r="AO86" s="143">
        <v>1745.045854630529</v>
      </c>
      <c r="AP86" s="143">
        <v>952.20720821639827</v>
      </c>
      <c r="AQ86" s="143">
        <v>2220.1054802058843</v>
      </c>
      <c r="AR86" s="143">
        <v>1268.1744361058331</v>
      </c>
      <c r="AS86" s="8"/>
      <c r="AT86" s="8"/>
      <c r="AU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</row>
    <row r="87" spans="1:88">
      <c r="N87" s="24"/>
      <c r="O87" s="24"/>
      <c r="P87" s="56"/>
      <c r="Q87" s="55"/>
      <c r="R87" s="55"/>
      <c r="S87" s="55"/>
      <c r="T87" s="55"/>
      <c r="U87" s="55"/>
      <c r="V87" s="56"/>
      <c r="W87" s="55"/>
      <c r="X87" s="56"/>
      <c r="Y87" s="55"/>
      <c r="Z87" s="56"/>
      <c r="AA87" s="55"/>
      <c r="AB87" s="21"/>
      <c r="AF87" s="8"/>
      <c r="AG87" s="2" t="s">
        <v>149</v>
      </c>
      <c r="AH87" s="143">
        <v>4874.9465187202313</v>
      </c>
      <c r="AI87" s="143">
        <v>1020.9846633246456</v>
      </c>
      <c r="AJ87" s="143">
        <v>1033.2515757460039</v>
      </c>
      <c r="AK87" s="143">
        <v>1004.0797206725558</v>
      </c>
      <c r="AL87" s="143">
        <v>938.57053615728421</v>
      </c>
      <c r="AM87" s="143">
        <v>5924.050824028277</v>
      </c>
      <c r="AN87" s="143">
        <v>1025.3795559576447</v>
      </c>
      <c r="AO87" s="143">
        <v>869.40204540545301</v>
      </c>
      <c r="AP87" s="143">
        <v>884.76688986667352</v>
      </c>
      <c r="AQ87" s="143">
        <v>3045.2728674132081</v>
      </c>
      <c r="AR87" s="143">
        <v>859.45953042286123</v>
      </c>
      <c r="AS87" s="8"/>
      <c r="AT87" s="8"/>
      <c r="AU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</row>
    <row r="88" spans="1:88">
      <c r="N88" s="24"/>
      <c r="O88" s="24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1"/>
      <c r="AF88" s="8"/>
      <c r="AG88" s="2" t="s">
        <v>150</v>
      </c>
      <c r="AH88" s="143">
        <v>4607.8033815522867</v>
      </c>
      <c r="AI88" s="143">
        <v>924.73116069050025</v>
      </c>
      <c r="AJ88" s="143">
        <v>983.19334102993594</v>
      </c>
      <c r="AK88" s="143">
        <v>1014.6017666345236</v>
      </c>
      <c r="AL88" s="143">
        <v>860.32387291309055</v>
      </c>
      <c r="AM88" s="143">
        <v>4972.5889985978029</v>
      </c>
      <c r="AN88" s="143">
        <v>932.90236206862062</v>
      </c>
      <c r="AO88" s="143">
        <v>1175.2772012758414</v>
      </c>
      <c r="AP88" s="143">
        <v>1270.4402712542858</v>
      </c>
      <c r="AQ88" s="143">
        <v>2606.6024374385051</v>
      </c>
      <c r="AR88" s="143">
        <v>661.60253411366671</v>
      </c>
      <c r="AS88" s="8"/>
      <c r="AT88" s="8"/>
      <c r="AU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7"/>
      <c r="BN88" s="7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</row>
    <row r="89" spans="1:88">
      <c r="N89" s="24"/>
      <c r="O89" s="24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1"/>
      <c r="AF89" s="8"/>
      <c r="AG89" s="2" t="s">
        <v>152</v>
      </c>
      <c r="AH89" s="146">
        <v>3992.0050555741514</v>
      </c>
      <c r="AI89" s="146">
        <v>914.22598980460714</v>
      </c>
      <c r="AJ89" s="146">
        <v>998.91532245615372</v>
      </c>
      <c r="AK89" s="146">
        <v>984.71800733049054</v>
      </c>
      <c r="AL89" s="146">
        <v>983.43249540890281</v>
      </c>
      <c r="AM89" s="146">
        <v>6221.9239505195383</v>
      </c>
      <c r="AN89" s="146">
        <v>974.51464177647438</v>
      </c>
      <c r="AO89" s="146">
        <v>1632.7447129114375</v>
      </c>
      <c r="AP89" s="146">
        <v>1087.8447886854858</v>
      </c>
      <c r="AQ89" s="146">
        <v>2829.9656023124494</v>
      </c>
      <c r="AR89" s="146">
        <v>1017.2662269732848</v>
      </c>
      <c r="AS89" s="8"/>
      <c r="AT89" s="8"/>
      <c r="AU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7"/>
      <c r="BN89" s="7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</row>
    <row r="90" spans="1:88">
      <c r="N90" s="24"/>
      <c r="O90" s="24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1"/>
      <c r="AF90" s="8"/>
      <c r="AG90" s="2" t="s">
        <v>151</v>
      </c>
      <c r="AH90" s="147">
        <v>5846.6417590779447</v>
      </c>
      <c r="AI90" s="147">
        <v>1327.4045253464608</v>
      </c>
      <c r="AJ90" s="147">
        <v>303.82597733416065</v>
      </c>
      <c r="AK90" s="147">
        <v>1251.8427420749433</v>
      </c>
      <c r="AL90" s="147">
        <v>1153.0815882350985</v>
      </c>
      <c r="AM90" s="147">
        <v>3856.1501222354195</v>
      </c>
      <c r="AN90" s="147">
        <v>1508.8614203968821</v>
      </c>
      <c r="AO90" s="147">
        <v>1960.9582145477057</v>
      </c>
      <c r="AP90" s="147">
        <v>1141.9190841985958</v>
      </c>
      <c r="AQ90" s="147">
        <v>2576.2015159533307</v>
      </c>
      <c r="AR90" s="147">
        <v>1363.7587215185347</v>
      </c>
      <c r="AS90" s="8"/>
      <c r="AT90" s="8"/>
      <c r="AU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7"/>
      <c r="BN90" s="7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</row>
    <row r="91" spans="1:88">
      <c r="N91" s="24"/>
      <c r="O91" s="24"/>
      <c r="P91" s="25"/>
      <c r="Q91" s="24"/>
      <c r="R91" s="24"/>
      <c r="S91" s="24"/>
      <c r="T91" s="24"/>
      <c r="U91" s="24"/>
      <c r="V91" s="25"/>
      <c r="W91" s="24"/>
      <c r="X91" s="24"/>
      <c r="Y91" s="24"/>
      <c r="Z91" s="24"/>
      <c r="AA91" s="25"/>
      <c r="AB91" s="21"/>
      <c r="AF91" s="8"/>
      <c r="AG91" s="2" t="s">
        <v>153</v>
      </c>
      <c r="AH91" s="146">
        <v>4973.2788915302908</v>
      </c>
      <c r="AI91" s="146">
        <v>68.603750087948157</v>
      </c>
      <c r="AJ91" s="146">
        <v>22.316455587223416</v>
      </c>
      <c r="AK91" s="146">
        <v>1091.3418589701946</v>
      </c>
      <c r="AL91" s="146">
        <v>825.53098536777566</v>
      </c>
      <c r="AM91" s="146">
        <v>1967.0885456710489</v>
      </c>
      <c r="AN91" s="146">
        <v>937.00432246789012</v>
      </c>
      <c r="AO91" s="146">
        <v>1057.0427830513718</v>
      </c>
      <c r="AP91" s="146">
        <v>907.74787171743253</v>
      </c>
      <c r="AQ91" s="146">
        <v>2624.500593486689</v>
      </c>
      <c r="AR91" s="146">
        <v>960.00000282493795</v>
      </c>
      <c r="AS91" s="8"/>
      <c r="AT91" s="8"/>
      <c r="AU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7"/>
      <c r="BN91" s="7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</row>
    <row r="92" spans="1:88">
      <c r="N92" s="24"/>
      <c r="O92" s="24"/>
      <c r="P92" s="25"/>
      <c r="Q92" s="24"/>
      <c r="R92" s="24"/>
      <c r="S92" s="24"/>
      <c r="T92" s="24"/>
      <c r="U92" s="24"/>
      <c r="V92" s="25"/>
      <c r="W92" s="25"/>
      <c r="X92" s="24"/>
      <c r="Y92" s="24"/>
      <c r="Z92" s="24"/>
      <c r="AA92" s="25"/>
      <c r="AB92" s="21"/>
      <c r="AF92" s="8"/>
      <c r="AG92" s="2" t="s">
        <v>154</v>
      </c>
      <c r="AH92" s="146">
        <v>4387.5701052123395</v>
      </c>
      <c r="AI92" s="146">
        <v>540.86025477034673</v>
      </c>
      <c r="AJ92" s="146">
        <v>913.86553146043445</v>
      </c>
      <c r="AK92" s="146">
        <v>973.80291717166483</v>
      </c>
      <c r="AL92" s="146">
        <v>806.34285810406959</v>
      </c>
      <c r="AM92" s="146">
        <v>4880.3889451519972</v>
      </c>
      <c r="AN92" s="146">
        <v>945.16276886028425</v>
      </c>
      <c r="AO92" s="146">
        <v>1138.7610935602311</v>
      </c>
      <c r="AP92" s="146">
        <v>1345.9118439339095</v>
      </c>
      <c r="AQ92" s="146">
        <v>2500.6875702965021</v>
      </c>
      <c r="AR92" s="146">
        <v>661.60253411366671</v>
      </c>
      <c r="AS92" s="8"/>
      <c r="AT92" s="8"/>
      <c r="AU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</row>
    <row r="93" spans="1:88">
      <c r="N93" s="24"/>
      <c r="O93" s="24"/>
      <c r="P93" s="25"/>
      <c r="Q93" s="24"/>
      <c r="R93" s="24"/>
      <c r="S93" s="24"/>
      <c r="T93" s="24"/>
      <c r="U93" s="24"/>
      <c r="V93" s="25"/>
      <c r="W93" s="24"/>
      <c r="X93" s="24"/>
      <c r="Y93" s="24"/>
      <c r="Z93" s="24"/>
      <c r="AA93" s="25"/>
      <c r="AB93" s="21"/>
      <c r="AF93" s="8"/>
      <c r="AG93" s="19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8"/>
      <c r="AT93" s="8"/>
      <c r="AU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</row>
    <row r="94" spans="1:88">
      <c r="N94" s="24"/>
      <c r="O94" s="24"/>
      <c r="P94" s="24"/>
      <c r="Q94" s="24"/>
      <c r="R94" s="24"/>
      <c r="S94" s="24"/>
      <c r="T94" s="24"/>
      <c r="U94" s="24"/>
      <c r="V94" s="25"/>
      <c r="W94" s="25"/>
      <c r="X94" s="25"/>
      <c r="Y94" s="25"/>
      <c r="Z94" s="25"/>
      <c r="AA94" s="25"/>
      <c r="AB94" s="23"/>
      <c r="AF94" s="8"/>
      <c r="AG94" s="19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8"/>
      <c r="AT94" s="8"/>
      <c r="AU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</row>
    <row r="95" spans="1:88"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1"/>
      <c r="AF95" s="8"/>
      <c r="AG95" s="19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8"/>
      <c r="AT95" s="8"/>
      <c r="AU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</row>
    <row r="96" spans="1:88"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1"/>
      <c r="AF96" s="8"/>
      <c r="AG96" s="19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8"/>
      <c r="AT96" s="8"/>
      <c r="AU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</row>
    <row r="97" spans="14:84">
      <c r="N97" s="24"/>
      <c r="O97" s="24"/>
      <c r="P97" s="24"/>
      <c r="Q97" s="24"/>
      <c r="R97" s="24"/>
      <c r="S97" s="24"/>
      <c r="T97" s="24"/>
      <c r="U97" s="24"/>
      <c r="V97" s="25"/>
      <c r="W97" s="25"/>
      <c r="X97" s="25"/>
      <c r="Y97" s="25"/>
      <c r="Z97" s="25"/>
      <c r="AA97" s="25"/>
      <c r="AB97" s="23"/>
      <c r="AF97" s="8"/>
      <c r="AG97" s="19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8"/>
      <c r="AT97" s="8"/>
      <c r="AU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</row>
    <row r="98" spans="14:84">
      <c r="N98" s="24"/>
      <c r="O98" s="24"/>
      <c r="P98" s="55"/>
      <c r="Q98" s="55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1"/>
      <c r="AF98" s="8"/>
      <c r="AG98" s="19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8"/>
      <c r="AT98" s="8"/>
      <c r="AU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</row>
    <row r="99" spans="14:84">
      <c r="N99" s="24"/>
      <c r="O99" s="24"/>
      <c r="P99" s="55"/>
      <c r="Q99" s="55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1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</row>
    <row r="100" spans="14:84">
      <c r="N100" s="24"/>
      <c r="O100" s="24"/>
      <c r="P100" s="25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1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</row>
    <row r="101" spans="14:84">
      <c r="N101" s="24"/>
      <c r="O101" s="24"/>
      <c r="P101" s="25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1"/>
      <c r="AF101" s="8"/>
      <c r="AG101" s="34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</row>
    <row r="102" spans="14:84">
      <c r="N102" s="24"/>
      <c r="O102" s="24"/>
      <c r="P102" s="25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1"/>
      <c r="AF102" s="8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8"/>
      <c r="AT102" s="8"/>
      <c r="AU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</row>
    <row r="103" spans="14:84">
      <c r="N103" s="24"/>
      <c r="O103" s="24"/>
      <c r="P103" s="25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1"/>
      <c r="AF103" s="8"/>
      <c r="AG103" s="19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8"/>
      <c r="AT103" s="8"/>
      <c r="AU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</row>
    <row r="104" spans="14:84">
      <c r="N104" s="24"/>
      <c r="O104" s="24"/>
      <c r="P104" s="25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1"/>
      <c r="AF104" s="8"/>
      <c r="AG104" s="19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8"/>
      <c r="AT104" s="8"/>
      <c r="AU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</row>
    <row r="105" spans="14:84">
      <c r="N105" s="24"/>
      <c r="O105" s="24"/>
      <c r="P105" s="25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1"/>
      <c r="AF105" s="8"/>
      <c r="AG105" s="19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8"/>
      <c r="AT105" s="8"/>
      <c r="AU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</row>
    <row r="106" spans="14:84"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1"/>
      <c r="AF106" s="8"/>
      <c r="AG106" s="19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8"/>
      <c r="AT106" s="8"/>
      <c r="AU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</row>
    <row r="107" spans="14:84">
      <c r="N107" s="24"/>
      <c r="O107" s="24"/>
      <c r="P107" s="55"/>
      <c r="Q107" s="55"/>
      <c r="R107" s="55"/>
      <c r="S107" s="24"/>
      <c r="T107" s="24"/>
      <c r="U107" s="24"/>
      <c r="V107" s="24"/>
      <c r="W107" s="24"/>
      <c r="X107" s="24"/>
      <c r="Y107" s="24"/>
      <c r="Z107" s="24"/>
      <c r="AA107" s="24"/>
      <c r="AB107" s="21"/>
      <c r="AF107" s="8"/>
      <c r="AG107" s="19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8"/>
      <c r="AT107" s="8"/>
      <c r="AU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</row>
    <row r="108" spans="14:84">
      <c r="N108" s="24"/>
      <c r="O108" s="24"/>
      <c r="P108" s="55"/>
      <c r="Q108" s="55"/>
      <c r="R108" s="55"/>
      <c r="S108" s="24"/>
      <c r="T108" s="24"/>
      <c r="U108" s="24"/>
      <c r="V108" s="24"/>
      <c r="W108" s="24"/>
      <c r="X108" s="24"/>
      <c r="Y108" s="24"/>
      <c r="Z108" s="24"/>
      <c r="AA108" s="24"/>
      <c r="AB108" s="21"/>
      <c r="AF108" s="8"/>
      <c r="AG108" s="19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8"/>
      <c r="AT108" s="8"/>
      <c r="AU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</row>
    <row r="109" spans="14:84">
      <c r="N109" s="24"/>
      <c r="O109" s="24"/>
      <c r="P109" s="25"/>
      <c r="Q109" s="25"/>
      <c r="R109" s="25"/>
      <c r="S109" s="24"/>
      <c r="T109" s="24"/>
      <c r="U109" s="24"/>
      <c r="V109" s="24"/>
      <c r="W109" s="24"/>
      <c r="X109" s="24"/>
      <c r="Y109" s="24"/>
      <c r="Z109" s="24"/>
      <c r="AA109" s="24"/>
      <c r="AB109" s="21"/>
      <c r="AF109" s="8"/>
      <c r="AG109" s="19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8"/>
      <c r="AT109" s="8"/>
      <c r="AU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</row>
    <row r="110" spans="14:84">
      <c r="N110" s="24"/>
      <c r="O110" s="24"/>
      <c r="P110" s="25"/>
      <c r="Q110" s="25"/>
      <c r="R110" s="25"/>
      <c r="S110" s="24"/>
      <c r="T110" s="24"/>
      <c r="U110" s="24"/>
      <c r="V110" s="24"/>
      <c r="W110" s="24"/>
      <c r="X110" s="24"/>
      <c r="Y110" s="24"/>
      <c r="Z110" s="24"/>
      <c r="AA110" s="24"/>
      <c r="AB110" s="21"/>
      <c r="AF110" s="8"/>
      <c r="AG110" s="19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8"/>
      <c r="AT110" s="8"/>
      <c r="AU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</row>
    <row r="111" spans="14:84">
      <c r="N111" s="24"/>
      <c r="O111" s="24"/>
      <c r="P111" s="25"/>
      <c r="Q111" s="25"/>
      <c r="R111" s="25"/>
      <c r="S111" s="24"/>
      <c r="T111" s="24"/>
      <c r="U111" s="24"/>
      <c r="V111" s="24"/>
      <c r="W111" s="24"/>
      <c r="X111" s="24"/>
      <c r="Y111" s="24"/>
      <c r="Z111" s="24"/>
      <c r="AA111" s="24"/>
      <c r="AB111" s="21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</row>
    <row r="112" spans="14:84"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1"/>
      <c r="AF112" s="8"/>
      <c r="AG112" s="34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</row>
    <row r="113" spans="14:47"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1"/>
      <c r="AF113" s="8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8"/>
      <c r="AT113" s="8"/>
      <c r="AU113" s="8"/>
    </row>
    <row r="114" spans="14:47"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1"/>
      <c r="AF114" s="8"/>
      <c r="AG114" s="19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8"/>
      <c r="AT114" s="8"/>
      <c r="AU114" s="8"/>
    </row>
    <row r="115" spans="14:47"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1"/>
      <c r="AF115" s="8"/>
      <c r="AG115" s="19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8"/>
      <c r="AT115" s="8"/>
      <c r="AU115" s="8"/>
    </row>
    <row r="116" spans="14:47">
      <c r="N116" s="24"/>
      <c r="O116" s="24"/>
      <c r="P116" s="55"/>
      <c r="Q116" s="55"/>
      <c r="R116" s="55"/>
      <c r="S116" s="24"/>
      <c r="T116" s="24"/>
      <c r="U116" s="24"/>
      <c r="V116" s="24"/>
      <c r="W116" s="24"/>
      <c r="X116" s="24"/>
      <c r="Y116" s="24"/>
      <c r="Z116" s="24"/>
      <c r="AA116" s="24"/>
      <c r="AB116" s="21"/>
      <c r="AF116" s="8"/>
      <c r="AG116" s="19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8"/>
      <c r="AT116" s="8"/>
      <c r="AU116" s="8"/>
    </row>
    <row r="117" spans="14:47">
      <c r="N117" s="24"/>
      <c r="O117" s="24"/>
      <c r="P117" s="55"/>
      <c r="Q117" s="55"/>
      <c r="R117" s="55"/>
      <c r="S117" s="24"/>
      <c r="T117" s="24"/>
      <c r="U117" s="24"/>
      <c r="V117" s="24"/>
      <c r="W117" s="24"/>
      <c r="X117" s="24"/>
      <c r="Y117" s="24"/>
      <c r="Z117" s="24"/>
      <c r="AA117" s="24"/>
      <c r="AB117" s="21"/>
      <c r="AF117" s="8"/>
      <c r="AG117" s="19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8"/>
      <c r="AT117" s="8"/>
      <c r="AU117" s="8"/>
    </row>
    <row r="118" spans="14:47">
      <c r="N118" s="24"/>
      <c r="O118" s="24"/>
      <c r="P118" s="25"/>
      <c r="Q118" s="25"/>
      <c r="R118" s="25"/>
      <c r="S118" s="24"/>
      <c r="T118" s="24"/>
      <c r="U118" s="24"/>
      <c r="V118" s="24"/>
      <c r="W118" s="24"/>
      <c r="X118" s="24"/>
      <c r="Y118" s="24"/>
      <c r="Z118" s="24"/>
      <c r="AA118" s="24"/>
      <c r="AB118" s="21"/>
      <c r="AF118" s="8"/>
      <c r="AG118" s="19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8"/>
      <c r="AT118" s="8"/>
      <c r="AU118" s="8"/>
    </row>
    <row r="119" spans="14:47">
      <c r="N119" s="24"/>
      <c r="O119" s="24"/>
      <c r="P119" s="25"/>
      <c r="Q119" s="25"/>
      <c r="R119" s="25"/>
      <c r="S119" s="24"/>
      <c r="T119" s="24"/>
      <c r="U119" s="24"/>
      <c r="V119" s="24"/>
      <c r="W119" s="24"/>
      <c r="X119" s="24"/>
      <c r="Y119" s="24"/>
      <c r="Z119" s="24"/>
      <c r="AA119" s="24"/>
      <c r="AB119" s="21"/>
      <c r="AF119" s="8"/>
      <c r="AG119" s="19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8"/>
      <c r="AT119" s="8"/>
      <c r="AU119" s="8"/>
    </row>
    <row r="120" spans="14:47">
      <c r="N120" s="24"/>
      <c r="O120" s="24"/>
      <c r="P120" s="25"/>
      <c r="Q120" s="25"/>
      <c r="R120" s="25"/>
      <c r="S120" s="24"/>
      <c r="T120" s="24"/>
      <c r="U120" s="24"/>
      <c r="V120" s="24"/>
      <c r="W120" s="24"/>
      <c r="X120" s="24"/>
      <c r="Y120" s="24"/>
      <c r="Z120" s="24"/>
      <c r="AA120" s="24"/>
      <c r="AB120" s="21"/>
      <c r="AF120" s="8"/>
      <c r="AG120" s="19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8"/>
      <c r="AT120" s="8"/>
      <c r="AU120" s="8"/>
    </row>
    <row r="121" spans="14:47"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1"/>
      <c r="AF121" s="8"/>
      <c r="AG121" s="19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8"/>
      <c r="AT121" s="8"/>
      <c r="AU121" s="8"/>
    </row>
    <row r="122" spans="14:47"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1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</row>
    <row r="123" spans="14:47"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1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</row>
    <row r="124" spans="14:47"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1"/>
    </row>
    <row r="125" spans="14:47"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1"/>
    </row>
    <row r="126" spans="14:47"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1"/>
    </row>
    <row r="127" spans="14:47"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</row>
    <row r="163" spans="13:27"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</row>
    <row r="164" spans="13:27"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</row>
    <row r="165" spans="13:27"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</row>
    <row r="166" spans="13:27"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</row>
    <row r="167" spans="13:27"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</row>
    <row r="168" spans="13:27"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</row>
    <row r="169" spans="13:27"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</row>
    <row r="170" spans="13:27"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</row>
    <row r="171" spans="13:27"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</row>
    <row r="172" spans="13:27"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</row>
    <row r="173" spans="13:27"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</row>
    <row r="174" spans="13:27"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</row>
    <row r="175" spans="13:27"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</row>
  </sheetData>
  <mergeCells count="5">
    <mergeCell ref="H50:J50"/>
    <mergeCell ref="H14:J14"/>
    <mergeCell ref="H22:J22"/>
    <mergeCell ref="H32:J32"/>
    <mergeCell ref="H41:J4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5"/>
  <sheetViews>
    <sheetView workbookViewId="0">
      <selection activeCell="I21" sqref="I21"/>
    </sheetView>
  </sheetViews>
  <sheetFormatPr baseColWidth="10" defaultRowHeight="15" x14ac:dyDescent="0"/>
  <cols>
    <col min="5" max="5" width="16.1640625" customWidth="1"/>
    <col min="7" max="7" width="13.5" customWidth="1"/>
  </cols>
  <sheetData>
    <row r="1" spans="1:30">
      <c r="D1" s="3"/>
      <c r="E1" s="3"/>
      <c r="F1" s="3"/>
      <c r="G1" s="3"/>
      <c r="H1" s="3"/>
      <c r="I1" s="3"/>
      <c r="J1" s="3" t="s">
        <v>108</v>
      </c>
      <c r="K1" s="3"/>
      <c r="L1" s="3"/>
      <c r="M1" s="3"/>
      <c r="N1" s="3"/>
      <c r="O1" s="3"/>
      <c r="P1" s="3"/>
      <c r="Q1" s="3"/>
      <c r="R1" s="3"/>
      <c r="T1" s="103"/>
      <c r="U1" s="103" t="s">
        <v>71</v>
      </c>
      <c r="V1" s="103"/>
      <c r="Z1" s="18"/>
      <c r="AA1" s="18"/>
      <c r="AB1" s="18" t="s">
        <v>123</v>
      </c>
      <c r="AC1" s="18"/>
      <c r="AD1" s="18"/>
    </row>
    <row r="2" spans="1:30">
      <c r="D2" s="4" t="s">
        <v>26</v>
      </c>
      <c r="E2" t="s">
        <v>124</v>
      </c>
      <c r="F2" s="4" t="s">
        <v>48</v>
      </c>
      <c r="G2" t="s">
        <v>125</v>
      </c>
      <c r="H2" s="4" t="s">
        <v>126</v>
      </c>
      <c r="I2" t="s">
        <v>127</v>
      </c>
      <c r="J2" s="4" t="s">
        <v>61</v>
      </c>
      <c r="K2" t="s">
        <v>62</v>
      </c>
      <c r="L2" s="4" t="s">
        <v>64</v>
      </c>
      <c r="M2" t="s">
        <v>128</v>
      </c>
      <c r="N2" s="4" t="s">
        <v>129</v>
      </c>
      <c r="O2" t="s">
        <v>66</v>
      </c>
      <c r="P2" s="4" t="s">
        <v>130</v>
      </c>
      <c r="Q2" t="s">
        <v>131</v>
      </c>
      <c r="R2" s="4" t="s">
        <v>132</v>
      </c>
      <c r="T2" s="4" t="s">
        <v>26</v>
      </c>
      <c r="U2" t="s">
        <v>41</v>
      </c>
      <c r="V2" s="4" t="s">
        <v>133</v>
      </c>
      <c r="W2" t="s">
        <v>174</v>
      </c>
      <c r="X2" s="4" t="s">
        <v>132</v>
      </c>
      <c r="Z2" s="4" t="s">
        <v>26</v>
      </c>
      <c r="AA2" t="s">
        <v>41</v>
      </c>
      <c r="AB2" s="4" t="s">
        <v>133</v>
      </c>
      <c r="AC2" t="s">
        <v>125</v>
      </c>
      <c r="AD2" s="4" t="s">
        <v>132</v>
      </c>
    </row>
    <row r="3" spans="1:30">
      <c r="D3" s="91">
        <v>5355.8718861209954</v>
      </c>
      <c r="E3" s="92">
        <v>1177.1019702463855</v>
      </c>
      <c r="F3" s="93">
        <v>1118.0438089899305</v>
      </c>
      <c r="G3" s="92">
        <v>3148.4979022072689</v>
      </c>
      <c r="H3" s="93">
        <v>1275.7766141972841</v>
      </c>
      <c r="I3" s="93">
        <v>1339.5633818691394</v>
      </c>
      <c r="J3" s="91">
        <v>1014.4181256436664</v>
      </c>
      <c r="K3" s="91">
        <v>1165.0485436893207</v>
      </c>
      <c r="L3" s="91">
        <v>765.14346439957501</v>
      </c>
      <c r="M3" s="93">
        <v>6665.3400729982386</v>
      </c>
      <c r="N3" s="94">
        <v>1930.9600862998923</v>
      </c>
      <c r="O3" s="94">
        <v>1598.4072810011378</v>
      </c>
      <c r="P3" s="94">
        <v>1821.7054263565894</v>
      </c>
      <c r="Q3" s="91">
        <v>4642.3357664233572</v>
      </c>
      <c r="R3" s="93">
        <v>1346.8756540475192</v>
      </c>
      <c r="T3" s="91">
        <v>349.17555771096022</v>
      </c>
      <c r="U3" s="91">
        <v>401.26715945089768</v>
      </c>
      <c r="X3" s="91">
        <v>732.80159521435701</v>
      </c>
      <c r="Z3" s="150">
        <v>491.75077244041449</v>
      </c>
      <c r="AA3" s="150">
        <v>682.43492027702359</v>
      </c>
      <c r="AB3" s="150">
        <v>471.08112417236657</v>
      </c>
      <c r="AC3" s="150">
        <v>386.01982580062895</v>
      </c>
      <c r="AD3" s="150">
        <v>200.63464111421581</v>
      </c>
    </row>
    <row r="4" spans="1:30">
      <c r="A4" s="96" t="s">
        <v>134</v>
      </c>
      <c r="D4" s="91">
        <v>3537.5901132852732</v>
      </c>
      <c r="E4" s="92">
        <v>1262.9695767896339</v>
      </c>
      <c r="F4" s="93">
        <v>990.95506796209963</v>
      </c>
      <c r="G4" s="92">
        <v>3402.5753737095629</v>
      </c>
      <c r="H4" s="93">
        <v>1224.9148725704811</v>
      </c>
      <c r="I4" s="93">
        <v>1456.777849313972</v>
      </c>
      <c r="J4" s="91">
        <v>865.08753861997945</v>
      </c>
      <c r="K4" s="91">
        <v>1078.7486515641856</v>
      </c>
      <c r="L4" s="91">
        <v>1041.4452709883103</v>
      </c>
      <c r="M4" s="93">
        <v>6976.8684805738785</v>
      </c>
      <c r="N4" s="94">
        <v>862.99892125134852</v>
      </c>
      <c r="O4" s="94">
        <v>1979.5221843003419</v>
      </c>
      <c r="P4" s="94">
        <v>1348.8372093023261</v>
      </c>
      <c r="Q4" s="91">
        <v>4029.1970802919705</v>
      </c>
      <c r="R4" s="93">
        <v>1164.9874535592273</v>
      </c>
      <c r="T4" s="91">
        <v>334.62657613967014</v>
      </c>
      <c r="U4" s="91">
        <v>364.30834213305178</v>
      </c>
      <c r="X4" s="91">
        <v>393.81854436689935</v>
      </c>
      <c r="Z4" s="150">
        <v>520.18262009360285</v>
      </c>
      <c r="AA4" s="150">
        <v>644.066941991269</v>
      </c>
      <c r="AB4" s="150">
        <v>473.51355765689198</v>
      </c>
      <c r="AC4" s="150">
        <v>364.50182095006789</v>
      </c>
      <c r="AD4" s="150">
        <v>186.1744810709836</v>
      </c>
    </row>
    <row r="5" spans="1:30">
      <c r="A5" s="97" t="s">
        <v>82</v>
      </c>
      <c r="D5" s="91">
        <v>3546.8564650059311</v>
      </c>
      <c r="E5" s="92">
        <v>1300.5366296615389</v>
      </c>
      <c r="F5" s="93">
        <v>927.49864539449038</v>
      </c>
      <c r="G5" s="92">
        <v>3551.9313172812563</v>
      </c>
      <c r="H5" s="93">
        <v>1119.1602923805535</v>
      </c>
      <c r="I5" s="93">
        <v>1262.3040654606048</v>
      </c>
      <c r="J5" s="94">
        <v>988.67147270854798</v>
      </c>
      <c r="K5" s="94">
        <v>1202.8047464940671</v>
      </c>
      <c r="L5" s="94">
        <v>1121.1477151965994</v>
      </c>
      <c r="M5" s="93">
        <v>5785.1841621592857</v>
      </c>
      <c r="N5" s="94">
        <v>970.87378640776728</v>
      </c>
      <c r="O5" s="94">
        <v>1979.5221843003419</v>
      </c>
      <c r="P5" s="94">
        <v>1782.9457364341085</v>
      </c>
      <c r="Q5" s="94">
        <v>3328.4671532846719</v>
      </c>
      <c r="R5" s="93">
        <v>1285.3453882694184</v>
      </c>
      <c r="T5" s="94">
        <v>402.52182347235691</v>
      </c>
      <c r="U5" s="94">
        <v>417.10665258711731</v>
      </c>
      <c r="X5" s="94">
        <v>373.87836490528417</v>
      </c>
      <c r="Z5" s="150">
        <v>488.94764513759532</v>
      </c>
      <c r="AA5" s="150">
        <v>679.39354126474666</v>
      </c>
      <c r="AB5" s="150">
        <v>477.02705031597816</v>
      </c>
      <c r="AC5" s="150">
        <v>399.7131016146223</v>
      </c>
      <c r="AD5" s="150">
        <v>193.60539997395782</v>
      </c>
    </row>
    <row r="6" spans="1:30">
      <c r="A6" s="98" t="s">
        <v>83</v>
      </c>
      <c r="D6" s="91">
        <v>2924.8197734294545</v>
      </c>
      <c r="E6" s="92">
        <v>1329.1591207479262</v>
      </c>
      <c r="F6" s="93">
        <v>764.79443275671565</v>
      </c>
      <c r="G6" s="92">
        <v>3500.4293207007972</v>
      </c>
      <c r="H6" s="93">
        <v>977.0358039652283</v>
      </c>
      <c r="I6" s="93">
        <v>1177.1427705601325</v>
      </c>
      <c r="J6" s="99">
        <v>1418.409976001564</v>
      </c>
      <c r="K6" s="99">
        <v>1503.4438228651466</v>
      </c>
      <c r="L6" s="99">
        <v>1320.0934244119048</v>
      </c>
      <c r="M6" s="93">
        <v>5523.1344709968644</v>
      </c>
      <c r="N6" s="99">
        <v>1492.7185470362492</v>
      </c>
      <c r="O6" s="99">
        <v>2241.8437414490481</v>
      </c>
      <c r="P6" s="99">
        <v>1767.1094427719995</v>
      </c>
      <c r="Q6" s="99">
        <v>3160.5876971343087</v>
      </c>
      <c r="R6" s="93">
        <v>932.98184629836453</v>
      </c>
      <c r="T6" s="152">
        <v>282.26237556860866</v>
      </c>
      <c r="U6" s="152">
        <v>305.54628999547856</v>
      </c>
      <c r="V6" s="152">
        <v>283.31582898068689</v>
      </c>
      <c r="W6" s="152">
        <v>252.08044139922148</v>
      </c>
      <c r="X6" s="152">
        <v>220.97804501919174</v>
      </c>
      <c r="Z6" s="150">
        <v>566.23420179926791</v>
      </c>
      <c r="AA6" s="150">
        <v>702.78868398670306</v>
      </c>
      <c r="AB6" s="150">
        <v>505.6757024062976</v>
      </c>
      <c r="AC6" s="150">
        <v>409.928694888211</v>
      </c>
      <c r="AD6" s="150">
        <v>196.61792334069156</v>
      </c>
    </row>
    <row r="7" spans="1:30">
      <c r="A7" s="100" t="s">
        <v>135</v>
      </c>
      <c r="D7" s="94">
        <v>5456.7022538552783</v>
      </c>
      <c r="E7" s="7">
        <v>1014.2503378940283</v>
      </c>
      <c r="F7" s="101">
        <v>975.13252298738189</v>
      </c>
      <c r="G7" s="95">
        <v>2768.9726890801412</v>
      </c>
      <c r="H7" s="101">
        <v>1038.7507280768916</v>
      </c>
      <c r="I7" s="101">
        <v>1107.71304578487</v>
      </c>
      <c r="J7" s="99">
        <v>1903.8207177389479</v>
      </c>
      <c r="K7" s="99">
        <v>1850.122824555847</v>
      </c>
      <c r="L7" s="99">
        <v>1740.8051038819578</v>
      </c>
      <c r="M7" s="101">
        <v>4825.3694906405708</v>
      </c>
      <c r="N7" s="99">
        <v>2387.715470342971</v>
      </c>
      <c r="O7" s="99">
        <v>2920.7334784032937</v>
      </c>
      <c r="P7" s="99">
        <v>1258.6647422949452</v>
      </c>
      <c r="Q7" s="99">
        <v>3826.2013552374115</v>
      </c>
      <c r="R7" s="101">
        <v>1239.8569124511805</v>
      </c>
      <c r="T7" s="152">
        <v>233.68304692133111</v>
      </c>
      <c r="U7" s="152">
        <v>276.83598611179229</v>
      </c>
      <c r="V7" s="152">
        <v>261.30678265339412</v>
      </c>
      <c r="W7" s="152">
        <v>242.39852520820972</v>
      </c>
      <c r="X7" s="152">
        <v>266.50795390932797</v>
      </c>
      <c r="Z7" s="9">
        <v>440.62296475327076</v>
      </c>
      <c r="AA7" s="9">
        <v>737.32361215190326</v>
      </c>
      <c r="AB7" s="9">
        <v>530.9707247222151</v>
      </c>
      <c r="AC7" s="9">
        <v>346.30462110825727</v>
      </c>
      <c r="AD7" s="9">
        <v>80.160780397014477</v>
      </c>
    </row>
    <row r="8" spans="1:30">
      <c r="A8" s="47" t="s">
        <v>136</v>
      </c>
      <c r="D8" s="94">
        <v>3702.3686920700311</v>
      </c>
      <c r="E8" s="7">
        <v>1044.7868830188302</v>
      </c>
      <c r="F8" s="101">
        <v>860.49044981100087</v>
      </c>
      <c r="G8" s="95">
        <v>2548.7359858680738</v>
      </c>
      <c r="H8" s="101">
        <v>1006.7114425853227</v>
      </c>
      <c r="I8" s="101">
        <v>1093.4959843493202</v>
      </c>
      <c r="J8" s="102">
        <v>1741.3235897477782</v>
      </c>
      <c r="K8" s="102">
        <v>1678.3771045965598</v>
      </c>
      <c r="L8" s="102">
        <v>1494.6335466815231</v>
      </c>
      <c r="M8" s="101">
        <v>5017.4913090753935</v>
      </c>
      <c r="N8" s="102">
        <v>1714.2534521012083</v>
      </c>
      <c r="O8" s="102">
        <v>1133.350002442523</v>
      </c>
      <c r="P8" s="102">
        <v>1725.2134603086668</v>
      </c>
      <c r="Q8" s="102">
        <v>3454.0612174463704</v>
      </c>
      <c r="R8" s="101">
        <v>981.84303019984895</v>
      </c>
      <c r="T8" s="152">
        <v>265.66984777997112</v>
      </c>
      <c r="U8" s="152">
        <v>286.03958813281969</v>
      </c>
      <c r="V8" s="152">
        <v>278.17549344678315</v>
      </c>
      <c r="W8" s="152">
        <v>253.65535434453204</v>
      </c>
      <c r="X8" s="152">
        <v>272.77809880054542</v>
      </c>
      <c r="Z8" s="9">
        <v>477.17931990639818</v>
      </c>
      <c r="AA8" s="9">
        <v>727.76136006247111</v>
      </c>
      <c r="AB8" s="9">
        <v>491.90577217676883</v>
      </c>
      <c r="AC8" s="9">
        <v>384.54090904038043</v>
      </c>
      <c r="AD8" s="9">
        <v>89.418773831002937</v>
      </c>
    </row>
    <row r="9" spans="1:30">
      <c r="A9" t="s">
        <v>137</v>
      </c>
      <c r="D9" s="99">
        <v>4817.4154683045363</v>
      </c>
      <c r="E9" s="7">
        <v>964.8102068976292</v>
      </c>
      <c r="F9" s="93">
        <v>625.78224382025985</v>
      </c>
      <c r="G9" s="95">
        <v>2643.0668139214081</v>
      </c>
      <c r="H9" s="93">
        <v>832.11938581018262</v>
      </c>
      <c r="I9" s="93">
        <v>949.69019764481925</v>
      </c>
      <c r="J9" s="102">
        <v>1370.9678359218599</v>
      </c>
      <c r="K9" s="102">
        <v>1515.9974606951216</v>
      </c>
      <c r="L9" s="102">
        <v>1401.2595701236235</v>
      </c>
      <c r="M9" s="93">
        <v>4191.0946665141691</v>
      </c>
      <c r="N9" s="102">
        <v>1637.3161306228767</v>
      </c>
      <c r="O9" s="102">
        <v>1714.90389370604</v>
      </c>
      <c r="P9" s="102">
        <v>3056.6041160481545</v>
      </c>
      <c r="Q9" s="102">
        <v>3576.3411755228713</v>
      </c>
      <c r="R9" s="93">
        <v>1103.2701845183697</v>
      </c>
      <c r="Z9" s="9">
        <v>489.29267789579711</v>
      </c>
      <c r="AA9" s="9">
        <v>669.61286701389349</v>
      </c>
      <c r="AB9" s="9">
        <v>515.96976543480423</v>
      </c>
      <c r="AC9" s="9">
        <v>376.07084571441749</v>
      </c>
      <c r="AD9" s="9">
        <v>133.67656255227013</v>
      </c>
    </row>
    <row r="10" spans="1:30">
      <c r="A10" s="149" t="s">
        <v>166</v>
      </c>
      <c r="D10" s="99">
        <v>7510.5681790254621</v>
      </c>
      <c r="E10" s="152">
        <v>1164.1499719497497</v>
      </c>
      <c r="F10" s="93">
        <v>551.65494262559548</v>
      </c>
      <c r="G10" s="95">
        <v>2608.5163346645249</v>
      </c>
      <c r="H10" s="93">
        <v>771.20313732746342</v>
      </c>
      <c r="I10" s="93">
        <v>861.99994313621778</v>
      </c>
      <c r="J10" s="102">
        <v>902.71967474885571</v>
      </c>
      <c r="K10" s="102">
        <v>968.57513656158892</v>
      </c>
      <c r="L10" s="102">
        <v>811.3848520355856</v>
      </c>
      <c r="M10" s="93">
        <v>3978.7411757250561</v>
      </c>
      <c r="N10" s="102">
        <v>940.53402535694056</v>
      </c>
      <c r="O10" s="102">
        <v>1616.2825198194262</v>
      </c>
      <c r="P10" s="102">
        <v>1116.7858681247865</v>
      </c>
      <c r="Q10" s="102">
        <v>2811.597800606392</v>
      </c>
      <c r="R10" s="93">
        <v>851.29698608926856</v>
      </c>
      <c r="Z10" s="152">
        <v>381.95976538663035</v>
      </c>
      <c r="AA10" s="152">
        <v>791.07819264130364</v>
      </c>
      <c r="AB10" s="152">
        <v>633.46294383084614</v>
      </c>
      <c r="AC10" s="152">
        <v>730.94634994593036</v>
      </c>
      <c r="AD10" s="152">
        <v>160.16989033917028</v>
      </c>
    </row>
    <row r="11" spans="1:30">
      <c r="A11" s="1" t="s">
        <v>190</v>
      </c>
      <c r="D11" s="102">
        <v>5870.0300774411317</v>
      </c>
      <c r="E11" s="152">
        <v>1181.7831768010362</v>
      </c>
      <c r="F11" s="91">
        <v>921.88919164395998</v>
      </c>
      <c r="G11" s="7">
        <v>2485.8755701859368</v>
      </c>
      <c r="H11" s="152">
        <v>1113.1886834094155</v>
      </c>
      <c r="I11" s="152">
        <v>1330.637006549262</v>
      </c>
      <c r="J11" s="102">
        <v>1172.5955649636064</v>
      </c>
      <c r="K11" s="102">
        <v>1180.5897443852084</v>
      </c>
      <c r="L11" s="102">
        <v>1076.0438072143895</v>
      </c>
      <c r="M11" s="91">
        <v>6648.484848484848</v>
      </c>
      <c r="N11" s="102">
        <v>1664.2388566541902</v>
      </c>
      <c r="O11" s="102">
        <v>1745.045854630529</v>
      </c>
      <c r="P11" s="102">
        <v>952.20720821639827</v>
      </c>
      <c r="Q11" s="102">
        <v>2220.1054802058843</v>
      </c>
      <c r="R11" s="91">
        <v>1170.4422869471416</v>
      </c>
      <c r="X11" s="150"/>
      <c r="Y11" s="150"/>
      <c r="Z11" s="152">
        <v>362.85153601892796</v>
      </c>
      <c r="AA11" s="152">
        <v>726.54459961763803</v>
      </c>
      <c r="AB11" s="152">
        <v>596.80190220901898</v>
      </c>
      <c r="AC11" s="152">
        <v>360.13859872793626</v>
      </c>
      <c r="AD11" s="152">
        <v>183.09786215435813</v>
      </c>
    </row>
    <row r="12" spans="1:30">
      <c r="D12" s="102">
        <v>5868.8654048178323</v>
      </c>
      <c r="E12" s="152">
        <v>1000.722310643325</v>
      </c>
      <c r="F12" s="91">
        <v>971.84377838328805</v>
      </c>
      <c r="G12" s="7">
        <v>2262.6429568856634</v>
      </c>
      <c r="H12" s="152">
        <v>1122.3878237256051</v>
      </c>
      <c r="I12" s="152">
        <v>1294.1733553144113</v>
      </c>
      <c r="J12" s="102">
        <v>1020.9846633246456</v>
      </c>
      <c r="K12" s="102">
        <v>1004.0797206725558</v>
      </c>
      <c r="L12" s="102">
        <v>938.57053615728421</v>
      </c>
      <c r="M12" s="91">
        <v>5851.4285714285706</v>
      </c>
      <c r="N12" s="102">
        <v>1025.3795559576447</v>
      </c>
      <c r="O12" s="102">
        <v>869.40204540545301</v>
      </c>
      <c r="P12" s="102">
        <v>884.76688986667352</v>
      </c>
      <c r="Q12" s="102">
        <v>3045.2728674132081</v>
      </c>
      <c r="R12" s="91">
        <v>1426.2990455991517</v>
      </c>
      <c r="X12" s="150"/>
      <c r="Y12" s="150"/>
      <c r="Z12" s="152">
        <v>497.85791511654469</v>
      </c>
      <c r="AA12" s="152">
        <v>752.62401158613056</v>
      </c>
      <c r="AB12" s="152">
        <v>726.26646683127103</v>
      </c>
      <c r="AC12" s="152">
        <v>424.03531172349551</v>
      </c>
      <c r="AD12" s="152">
        <v>188.2200372547257</v>
      </c>
    </row>
    <row r="13" spans="1:30">
      <c r="D13" s="102">
        <v>4100.0429793782923</v>
      </c>
      <c r="F13" s="94">
        <v>767.48410535876474</v>
      </c>
      <c r="G13" s="7">
        <v>2357.034634493973</v>
      </c>
      <c r="H13" s="152">
        <v>1063.9684640159514</v>
      </c>
      <c r="I13" s="152">
        <v>1219.7159483490459</v>
      </c>
      <c r="J13" s="102">
        <v>924.73116069050025</v>
      </c>
      <c r="K13" s="102">
        <v>1014.6017666345236</v>
      </c>
      <c r="L13" s="102">
        <v>860.32387291309055</v>
      </c>
      <c r="M13" s="91">
        <v>4533.333333333333</v>
      </c>
      <c r="N13" s="102">
        <v>932.90236206862062</v>
      </c>
      <c r="O13" s="102">
        <v>1175.2772012758414</v>
      </c>
      <c r="P13" s="102">
        <v>1270.4402712542858</v>
      </c>
      <c r="Q13" s="102">
        <v>2606.6024374385051</v>
      </c>
      <c r="R13" s="91">
        <v>1008.6299892125136</v>
      </c>
      <c r="X13" s="150"/>
      <c r="Y13" s="150"/>
      <c r="Z13" s="150"/>
      <c r="AA13" s="150"/>
      <c r="AB13" s="150"/>
    </row>
    <row r="14" spans="1:30">
      <c r="D14" s="102">
        <v>6574.6828008162211</v>
      </c>
      <c r="F14" s="152">
        <v>1016.6800555426462</v>
      </c>
      <c r="G14" s="148">
        <v>3713.2807980843954</v>
      </c>
      <c r="J14" s="102">
        <v>914.22598980460714</v>
      </c>
      <c r="K14" s="102">
        <v>984.71800733049054</v>
      </c>
      <c r="L14" s="102">
        <v>983.43249540890281</v>
      </c>
      <c r="M14" s="91">
        <v>4217.1428571428569</v>
      </c>
      <c r="N14" s="102">
        <v>974.51464177647438</v>
      </c>
      <c r="O14" s="102">
        <v>1632.7447129114375</v>
      </c>
      <c r="P14" s="102">
        <v>1087.8447886854858</v>
      </c>
      <c r="Q14" s="102">
        <v>2829.9656023124494</v>
      </c>
      <c r="R14" s="91">
        <v>1261.9300106044539</v>
      </c>
      <c r="X14" s="150"/>
      <c r="Y14" s="150"/>
      <c r="Z14" s="150"/>
      <c r="AA14" s="150"/>
      <c r="AB14" s="150"/>
    </row>
    <row r="15" spans="1:30">
      <c r="D15" s="102">
        <v>4874.9465187202313</v>
      </c>
      <c r="F15" s="152">
        <v>976.3722702489074</v>
      </c>
      <c r="G15" s="148">
        <v>3327.3662058045115</v>
      </c>
      <c r="J15" s="102">
        <v>1327.4045253464608</v>
      </c>
      <c r="K15" s="145">
        <v>1251.8427420749433</v>
      </c>
      <c r="L15" s="145">
        <v>1153.0815882350985</v>
      </c>
      <c r="M15" s="94">
        <v>5399.9999999999991</v>
      </c>
      <c r="N15" s="145">
        <v>1508.8614203968821</v>
      </c>
      <c r="O15" s="145">
        <v>1960.9582145477057</v>
      </c>
      <c r="P15" s="145">
        <v>1141.9190841985958</v>
      </c>
      <c r="Q15" s="145">
        <v>2576.2015159533307</v>
      </c>
      <c r="R15" s="94">
        <v>965.48004314994637</v>
      </c>
      <c r="X15" s="9"/>
      <c r="Y15" s="9"/>
      <c r="Z15" s="9"/>
      <c r="AA15" s="9"/>
      <c r="AB15" s="9"/>
    </row>
    <row r="16" spans="1:30">
      <c r="D16" s="102">
        <v>4607.8033815522867</v>
      </c>
      <c r="F16" s="152">
        <v>928.71772119153661</v>
      </c>
      <c r="G16" s="152">
        <v>4969.5108505659646</v>
      </c>
      <c r="J16" s="102">
        <v>68.603750087948157</v>
      </c>
      <c r="K16" s="102">
        <v>1091.3418589701946</v>
      </c>
      <c r="L16" s="102">
        <v>825.53098536777566</v>
      </c>
      <c r="M16" s="94">
        <v>6251.4285714285697</v>
      </c>
      <c r="N16" s="102">
        <v>937.00432246789012</v>
      </c>
      <c r="O16" s="102">
        <v>1057.0427830513718</v>
      </c>
      <c r="P16" s="102">
        <v>907.74787171743253</v>
      </c>
      <c r="Q16" s="102">
        <v>2624.500593486689</v>
      </c>
      <c r="R16" s="94">
        <v>1261.9300106044539</v>
      </c>
      <c r="X16" s="9"/>
      <c r="Y16" s="9"/>
      <c r="Z16" s="9"/>
      <c r="AA16" s="9"/>
    </row>
    <row r="17" spans="1:47">
      <c r="D17" s="102">
        <v>3992.0050555741514</v>
      </c>
      <c r="G17" s="152">
        <v>4798.0050018248903</v>
      </c>
      <c r="J17" s="102">
        <v>540.86025477034673</v>
      </c>
      <c r="K17" s="102">
        <v>973.80291717166483</v>
      </c>
      <c r="L17" s="102">
        <v>806.34285810406959</v>
      </c>
      <c r="M17" s="99">
        <v>7160.6448018061965</v>
      </c>
      <c r="N17" s="102">
        <v>945.16276886028425</v>
      </c>
      <c r="O17" s="102">
        <v>1138.7610935602311</v>
      </c>
      <c r="P17" s="102">
        <v>1345.9118439339095</v>
      </c>
      <c r="Q17" s="102">
        <v>2500.6875702965021</v>
      </c>
      <c r="R17" s="99">
        <v>1658.9926486580289</v>
      </c>
      <c r="X17" s="9"/>
      <c r="Y17" s="9"/>
      <c r="Z17" s="9"/>
      <c r="AA17" s="9"/>
    </row>
    <row r="18" spans="1:47">
      <c r="D18" s="102">
        <v>5846.6417590779447</v>
      </c>
      <c r="G18" s="152">
        <v>4579.4676380802239</v>
      </c>
      <c r="J18" s="152">
        <v>1112.2031748182601</v>
      </c>
      <c r="K18" s="152">
        <v>1325.20173308679</v>
      </c>
      <c r="L18" s="152">
        <v>1029.8211890669045</v>
      </c>
      <c r="M18" s="99">
        <v>5066.4852402863771</v>
      </c>
      <c r="N18" s="152">
        <v>968.22932528763181</v>
      </c>
      <c r="O18" s="152">
        <v>1383.0654213080982</v>
      </c>
      <c r="P18" s="152">
        <v>1500.8356735196649</v>
      </c>
      <c r="Q18" s="92">
        <v>4508.9872989109781</v>
      </c>
      <c r="R18" s="99">
        <v>2143.2417879076133</v>
      </c>
    </row>
    <row r="19" spans="1:47">
      <c r="D19" s="102">
        <v>4973.2788915302908</v>
      </c>
      <c r="J19" s="152">
        <v>1063.7770754652731</v>
      </c>
      <c r="K19" s="152">
        <v>1330.5673205304824</v>
      </c>
      <c r="L19" s="152">
        <v>1139.2551686747393</v>
      </c>
      <c r="M19" s="102">
        <v>8711.3927508034703</v>
      </c>
      <c r="N19" s="152">
        <v>977.92514276157249</v>
      </c>
      <c r="O19" s="152">
        <v>1461.0190207730332</v>
      </c>
      <c r="P19" s="152">
        <v>1382.951511690246</v>
      </c>
      <c r="Q19" s="92">
        <v>4692.5256148152903</v>
      </c>
      <c r="R19" s="102">
        <v>1513.5134748580065</v>
      </c>
    </row>
    <row r="20" spans="1:47">
      <c r="D20" s="102">
        <v>4387.5701052123395</v>
      </c>
      <c r="J20" s="152">
        <v>975.64558417210185</v>
      </c>
      <c r="K20" s="152">
        <v>1184.4332361587494</v>
      </c>
      <c r="L20" s="152">
        <v>1076.2795233505719</v>
      </c>
      <c r="M20" s="102">
        <v>6381.759572457132</v>
      </c>
      <c r="N20" s="152">
        <v>1036.1108298077647</v>
      </c>
      <c r="O20" s="152">
        <v>1414.9349941601677</v>
      </c>
      <c r="P20" s="152">
        <v>1520.8985448866918</v>
      </c>
      <c r="Q20" s="92">
        <v>4397.3506785007121</v>
      </c>
      <c r="R20" s="102">
        <v>1242.3425315820366</v>
      </c>
      <c r="X20" s="150"/>
      <c r="Y20" s="150"/>
      <c r="Z20" s="150"/>
      <c r="AA20" s="150"/>
      <c r="AB20" s="150"/>
    </row>
    <row r="21" spans="1:47">
      <c r="D21" s="92">
        <v>3829.9504854854495</v>
      </c>
      <c r="M21" s="102">
        <v>5836.1817858222748</v>
      </c>
      <c r="Q21" s="92">
        <v>4978.2399352789462</v>
      </c>
      <c r="R21" s="102">
        <v>1028.7769984152546</v>
      </c>
      <c r="X21" s="150"/>
      <c r="Y21" s="150"/>
      <c r="Z21" s="150"/>
      <c r="AA21" s="150"/>
      <c r="AB21" s="150"/>
    </row>
    <row r="22" spans="1:47">
      <c r="D22" s="92">
        <v>4006.128329428609</v>
      </c>
      <c r="M22" s="102">
        <v>3813.8410015251393</v>
      </c>
      <c r="Q22" s="152">
        <v>3858.9190303788137</v>
      </c>
      <c r="R22" s="102">
        <v>1268.1744361058331</v>
      </c>
      <c r="X22" s="150"/>
      <c r="Y22" s="150"/>
      <c r="Z22" s="150"/>
      <c r="AA22" s="150"/>
      <c r="AB22" s="150"/>
    </row>
    <row r="23" spans="1:47">
      <c r="D23" s="92">
        <v>4661.0495080877508</v>
      </c>
      <c r="M23" s="102">
        <v>5924.050824028277</v>
      </c>
      <c r="Q23" s="152">
        <v>3846.6300914277281</v>
      </c>
      <c r="R23" s="102">
        <v>859.45953042286123</v>
      </c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</row>
    <row r="24" spans="1:47">
      <c r="D24" s="92">
        <v>4647.6447403722696</v>
      </c>
      <c r="M24" s="102">
        <v>4972.5889985978029</v>
      </c>
      <c r="Q24" s="152">
        <v>4327.4058433476166</v>
      </c>
      <c r="R24" s="102">
        <v>661.60253411366671</v>
      </c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</row>
    <row r="25" spans="1:47">
      <c r="D25" s="152">
        <v>4777.6100821196524</v>
      </c>
      <c r="M25" s="102">
        <v>6221.9239505195383</v>
      </c>
      <c r="R25" s="102">
        <v>1017.2662269732848</v>
      </c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7"/>
      <c r="AM25" s="7"/>
      <c r="AN25" s="7"/>
      <c r="AO25" s="7"/>
      <c r="AP25" s="7"/>
      <c r="AQ25" s="8"/>
      <c r="AR25" s="8"/>
      <c r="AS25" s="8"/>
      <c r="AT25" s="8"/>
      <c r="AU25" s="8"/>
    </row>
    <row r="26" spans="1:47">
      <c r="D26" s="152">
        <v>5238.8736114634339</v>
      </c>
      <c r="M26" s="145">
        <v>3856.1501222354195</v>
      </c>
      <c r="R26" s="145">
        <v>1363.7587215185347</v>
      </c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7"/>
      <c r="AM26" s="7"/>
      <c r="AN26" s="7"/>
      <c r="AO26" s="7"/>
      <c r="AP26" s="7"/>
      <c r="AQ26" s="8"/>
      <c r="AR26" s="8"/>
      <c r="AS26" s="8"/>
      <c r="AT26" s="8"/>
      <c r="AU26" s="8"/>
    </row>
    <row r="27" spans="1:47">
      <c r="D27" s="152">
        <v>4912.4004513854306</v>
      </c>
      <c r="M27" s="102">
        <v>1967.0885456710489</v>
      </c>
      <c r="R27" s="102">
        <v>960.00000282493795</v>
      </c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7"/>
      <c r="AM27" s="7"/>
      <c r="AN27" s="7"/>
      <c r="AO27" s="7"/>
      <c r="AP27" s="7"/>
      <c r="AQ27" s="8"/>
      <c r="AR27" s="8"/>
      <c r="AS27" s="8"/>
      <c r="AT27" s="8"/>
      <c r="AU27" s="8"/>
    </row>
    <row r="28" spans="1:47">
      <c r="M28" s="102">
        <v>4880.3889451519972</v>
      </c>
      <c r="R28" s="102">
        <v>661.60253411366671</v>
      </c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</row>
    <row r="29" spans="1:47">
      <c r="M29" s="143">
        <v>5836.1817858222748</v>
      </c>
      <c r="R29" s="92">
        <v>1208.4064165017257</v>
      </c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</row>
    <row r="30" spans="1:47">
      <c r="M30" s="143">
        <v>3813.8410015251393</v>
      </c>
      <c r="R30" s="92">
        <v>1136.6025193777359</v>
      </c>
    </row>
    <row r="31" spans="1:47">
      <c r="A31" s="1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143">
        <v>5924.050824028277</v>
      </c>
      <c r="R31" s="92">
        <v>1136.6025193777359</v>
      </c>
    </row>
    <row r="32" spans="1:47">
      <c r="A32" s="19"/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8"/>
      <c r="M32" s="143">
        <v>4972.5889985978029</v>
      </c>
      <c r="R32" s="92">
        <v>1238.1787290820796</v>
      </c>
    </row>
    <row r="33" spans="1:18">
      <c r="A33" s="19"/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8"/>
      <c r="M33" s="143">
        <v>6221.9239505195383</v>
      </c>
      <c r="R33" s="95">
        <v>1109.4719007512872</v>
      </c>
    </row>
    <row r="34" spans="1:18">
      <c r="A34" s="19"/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8"/>
      <c r="M34" s="144">
        <v>3856.1501222354195</v>
      </c>
      <c r="R34" s="95">
        <v>1168.4619500636582</v>
      </c>
    </row>
    <row r="35" spans="1:18">
      <c r="A35" s="19"/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8"/>
      <c r="M35" s="143">
        <v>1967.0885456710489</v>
      </c>
      <c r="R35" s="95">
        <v>1079.0124187809627</v>
      </c>
    </row>
    <row r="36" spans="1:18">
      <c r="A36" s="19"/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8"/>
      <c r="M36" s="143">
        <v>4880.3889451519972</v>
      </c>
      <c r="R36" s="95">
        <v>1081.0232984931276</v>
      </c>
    </row>
    <row r="37" spans="1:18">
      <c r="A37" s="19"/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8"/>
      <c r="M37" s="92">
        <v>6021.8088494028298</v>
      </c>
      <c r="R37" s="7">
        <v>944.72360295710325</v>
      </c>
    </row>
    <row r="38" spans="1:18">
      <c r="A38" s="19"/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8"/>
      <c r="M38" s="92">
        <v>6982.5155118798848</v>
      </c>
      <c r="R38" s="7">
        <v>877.96126603792095</v>
      </c>
    </row>
    <row r="39" spans="1:18">
      <c r="A39" s="19"/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8"/>
      <c r="M39" s="92">
        <v>6271.855888730991</v>
      </c>
      <c r="R39" s="7">
        <v>880.1148207954916</v>
      </c>
    </row>
    <row r="40" spans="1:18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92">
        <v>5563.0760699555231</v>
      </c>
      <c r="R40" s="148">
        <v>1244.3391436984261</v>
      </c>
    </row>
    <row r="41" spans="1:18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152">
        <v>6390.6908113699137</v>
      </c>
      <c r="R41" s="148">
        <v>1108.2387587557528</v>
      </c>
    </row>
    <row r="42" spans="1:18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152">
        <v>5919.2712285085181</v>
      </c>
      <c r="R42" s="152">
        <v>862.03865541264281</v>
      </c>
    </row>
    <row r="43" spans="1:18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152">
        <v>5689.4094814933896</v>
      </c>
      <c r="R43" s="152">
        <v>874.95474642338479</v>
      </c>
    </row>
    <row r="44" spans="1:18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R44" s="152">
        <v>859.25658420371542</v>
      </c>
    </row>
    <row r="45" spans="1:18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Ligand screening 1</vt:lpstr>
      <vt:lpstr>Ligand screening 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Biochem</dc:creator>
  <cp:lastModifiedBy>Biochem</cp:lastModifiedBy>
  <dcterms:created xsi:type="dcterms:W3CDTF">2017-10-30T22:53:04Z</dcterms:created>
  <dcterms:modified xsi:type="dcterms:W3CDTF">2018-01-23T17:40:19Z</dcterms:modified>
</cp:coreProperties>
</file>